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filterPrivacy="1" defaultThemeVersion="124226"/>
  <xr:revisionPtr revIDLastSave="0" documentId="8_{53934B04-F4A7-41EC-95F7-2413ECE955C8}" xr6:coauthVersionLast="46" xr6:coauthVersionMax="46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структура" sheetId="1" state="hidden" r:id="rId1"/>
    <sheet name="1.3." sheetId="2" r:id="rId2"/>
    <sheet name="1.6." sheetId="3" r:id="rId3"/>
  </sheets>
  <externalReferences>
    <externalReference r:id="rId4"/>
  </externalReferences>
  <calcPr calcId="191029"/>
</workbook>
</file>

<file path=xl/calcChain.xml><?xml version="1.0" encoding="utf-8"?>
<calcChain xmlns="http://schemas.openxmlformats.org/spreadsheetml/2006/main">
  <c r="F22" i="3" l="1"/>
  <c r="F21" i="3"/>
  <c r="E38" i="3"/>
  <c r="E41" i="3"/>
  <c r="F41" i="3"/>
  <c r="I41" i="3"/>
  <c r="F66" i="3"/>
  <c r="G66" i="3"/>
  <c r="F61" i="3"/>
  <c r="E58" i="3"/>
  <c r="F58" i="3"/>
  <c r="E50" i="3"/>
  <c r="F47" i="3"/>
  <c r="F45" i="3"/>
  <c r="F43" i="3"/>
  <c r="F42" i="3"/>
  <c r="H34" i="3"/>
  <c r="G34" i="3"/>
  <c r="E35" i="3"/>
  <c r="F35" i="3"/>
  <c r="E23" i="3"/>
  <c r="F23" i="3"/>
  <c r="O58" i="3"/>
  <c r="O59" i="3"/>
  <c r="L21" i="3"/>
  <c r="L44" i="3"/>
  <c r="M44" i="3"/>
  <c r="L29" i="3"/>
  <c r="M20" i="3"/>
  <c r="L66" i="3"/>
  <c r="K33" i="3"/>
  <c r="L33" i="3"/>
  <c r="M54" i="3"/>
  <c r="L54" i="3"/>
  <c r="K54" i="3"/>
  <c r="K50" i="3"/>
  <c r="L50" i="3"/>
  <c r="K47" i="3"/>
  <c r="L47" i="3"/>
  <c r="O47" i="3"/>
  <c r="L45" i="3"/>
  <c r="K43" i="3"/>
  <c r="L43" i="3"/>
  <c r="L42" i="3"/>
  <c r="K37" i="3"/>
  <c r="L37" i="3"/>
  <c r="K35" i="3"/>
  <c r="L35" i="3"/>
  <c r="K22" i="3"/>
  <c r="L22" i="3"/>
  <c r="M30" i="2"/>
  <c r="E16" i="1"/>
  <c r="E41" i="1"/>
  <c r="E26" i="1"/>
  <c r="E23" i="1" s="1"/>
  <c r="E18" i="1"/>
  <c r="D31" i="2"/>
  <c r="E31" i="2" s="1"/>
  <c r="J24" i="2"/>
  <c r="I24" i="2"/>
  <c r="L22" i="2"/>
  <c r="L25" i="2" s="1"/>
  <c r="L30" i="2" s="1"/>
  <c r="L33" i="2" s="1"/>
  <c r="K22" i="2"/>
  <c r="K25" i="2" s="1"/>
  <c r="K30" i="2" s="1"/>
  <c r="K33" i="2" s="1"/>
  <c r="D21" i="2"/>
  <c r="E21" i="2" s="1"/>
  <c r="K58" i="3"/>
  <c r="L58" i="3" s="1"/>
  <c r="N34" i="3"/>
  <c r="M34" i="3"/>
  <c r="L34" i="3"/>
  <c r="M29" i="3"/>
  <c r="F22" i="2" l="1"/>
  <c r="I59" i="3"/>
  <c r="F59" i="3" s="1"/>
  <c r="I58" i="3"/>
  <c r="F64" i="3"/>
  <c r="I22" i="3"/>
  <c r="E22" i="3" s="1"/>
  <c r="I34" i="3" l="1"/>
  <c r="F34" i="3" s="1"/>
  <c r="J61" i="3" l="1"/>
  <c r="I43" i="3"/>
  <c r="E43" i="3" s="1"/>
  <c r="I33" i="3"/>
  <c r="I28" i="3"/>
  <c r="I42" i="3"/>
  <c r="E42" i="3" s="1"/>
  <c r="I37" i="3"/>
  <c r="G61" i="3"/>
  <c r="G64" i="3" s="1"/>
  <c r="I31" i="3"/>
  <c r="E31" i="3" s="1"/>
  <c r="E82" i="3"/>
  <c r="E81" i="3"/>
  <c r="M66" i="3"/>
  <c r="O66" i="3" s="1"/>
  <c r="P61" i="3"/>
  <c r="N61" i="3"/>
  <c r="M61" i="3"/>
  <c r="M64" i="3" s="1"/>
  <c r="O64" i="3" s="1"/>
  <c r="O56" i="3"/>
  <c r="K56" i="3" s="1"/>
  <c r="I56" i="3"/>
  <c r="E56" i="3" s="1"/>
  <c r="O55" i="3"/>
  <c r="K55" i="3" s="1"/>
  <c r="O54" i="3"/>
  <c r="O53" i="3"/>
  <c r="K53" i="3"/>
  <c r="O52" i="3"/>
  <c r="K52" i="3" s="1"/>
  <c r="O51" i="3"/>
  <c r="K51" i="3" s="1"/>
  <c r="I51" i="3"/>
  <c r="E51" i="3" s="1"/>
  <c r="P50" i="3"/>
  <c r="N50" i="3"/>
  <c r="J50" i="3"/>
  <c r="O49" i="3"/>
  <c r="O48" i="3"/>
  <c r="I48" i="3"/>
  <c r="E48" i="3" s="1"/>
  <c r="O46" i="3"/>
  <c r="K46" i="3" s="1"/>
  <c r="I46" i="3"/>
  <c r="E46" i="3" s="1"/>
  <c r="O45" i="3"/>
  <c r="K45" i="3" s="1"/>
  <c r="O44" i="3"/>
  <c r="K44" i="3" s="1"/>
  <c r="O43" i="3"/>
  <c r="O42" i="3"/>
  <c r="K42" i="3" s="1"/>
  <c r="O41" i="3"/>
  <c r="O40" i="3"/>
  <c r="K40" i="3" s="1"/>
  <c r="I40" i="3"/>
  <c r="O39" i="3"/>
  <c r="I39" i="3"/>
  <c r="O38" i="3"/>
  <c r="K38" i="3" s="1"/>
  <c r="I38" i="3"/>
  <c r="F38" i="3" s="1"/>
  <c r="O37" i="3"/>
  <c r="O36" i="3"/>
  <c r="K36" i="3" s="1"/>
  <c r="I36" i="3"/>
  <c r="E36" i="3" s="1"/>
  <c r="O35" i="3"/>
  <c r="I35" i="3"/>
  <c r="O34" i="3"/>
  <c r="K34" i="3" s="1"/>
  <c r="O33" i="3"/>
  <c r="O32" i="3"/>
  <c r="K32" i="3"/>
  <c r="O31" i="3"/>
  <c r="K31" i="3"/>
  <c r="O30" i="3"/>
  <c r="K30" i="3" s="1"/>
  <c r="P29" i="3"/>
  <c r="P59" i="3" s="1"/>
  <c r="K59" i="3" s="1"/>
  <c r="L59" i="3" s="1"/>
  <c r="N29" i="3"/>
  <c r="O28" i="3"/>
  <c r="K28" i="3" s="1"/>
  <c r="O27" i="3"/>
  <c r="K27" i="3" s="1"/>
  <c r="O26" i="3"/>
  <c r="K26" i="3" s="1"/>
  <c r="O25" i="3"/>
  <c r="K25" i="3" s="1"/>
  <c r="O24" i="3"/>
  <c r="K24" i="3" s="1"/>
  <c r="O23" i="3"/>
  <c r="K66" i="3" s="1"/>
  <c r="O22" i="3"/>
  <c r="P21" i="3"/>
  <c r="P58" i="3" s="1"/>
  <c r="N21" i="3"/>
  <c r="M21" i="3"/>
  <c r="I36" i="2"/>
  <c r="J36" i="2" s="1"/>
  <c r="D36" i="2"/>
  <c r="E36" i="2" s="1"/>
  <c r="I35" i="2"/>
  <c r="J35" i="2" s="1"/>
  <c r="D35" i="2"/>
  <c r="E35" i="2" s="1"/>
  <c r="I32" i="2"/>
  <c r="J32" i="2" s="1"/>
  <c r="I31" i="2"/>
  <c r="J31" i="2" s="1"/>
  <c r="I29" i="2"/>
  <c r="J29" i="2" s="1"/>
  <c r="I28" i="2"/>
  <c r="J28" i="2" s="1"/>
  <c r="D28" i="2"/>
  <c r="E28" i="2" s="1"/>
  <c r="I27" i="2"/>
  <c r="J27" i="2" s="1"/>
  <c r="I26" i="2"/>
  <c r="J26" i="2" s="1"/>
  <c r="D26" i="2"/>
  <c r="E26" i="2" s="1"/>
  <c r="D24" i="2"/>
  <c r="E24" i="2" s="1"/>
  <c r="D23" i="2"/>
  <c r="E23" i="2" s="1"/>
  <c r="M22" i="2"/>
  <c r="M25" i="2" s="1"/>
  <c r="I20" i="2"/>
  <c r="J20" i="2" s="1"/>
  <c r="E37" i="3" l="1"/>
  <c r="E34" i="3" s="1"/>
  <c r="F37" i="3"/>
  <c r="F33" i="3"/>
  <c r="E33" i="3"/>
  <c r="K61" i="3"/>
  <c r="K64" i="3" s="1"/>
  <c r="O29" i="3"/>
  <c r="L61" i="3"/>
  <c r="L64" i="3" s="1"/>
  <c r="K29" i="3"/>
  <c r="K49" i="3"/>
  <c r="L49" i="3"/>
  <c r="O21" i="3"/>
  <c r="P20" i="3"/>
  <c r="K21" i="3"/>
  <c r="N20" i="3"/>
  <c r="I61" i="3"/>
  <c r="I64" i="3" s="1"/>
  <c r="E61" i="3"/>
  <c r="E64" i="3" s="1"/>
  <c r="H61" i="3"/>
  <c r="O61" i="3"/>
  <c r="D27" i="2"/>
  <c r="E27" i="2" s="1"/>
  <c r="I25" i="2"/>
  <c r="I22" i="2"/>
  <c r="J22" i="2" s="1"/>
  <c r="D29" i="2"/>
  <c r="E29" i="2" s="1"/>
  <c r="I21" i="2"/>
  <c r="J21" i="2" s="1"/>
  <c r="K20" i="3" l="1"/>
  <c r="L20" i="3" s="1"/>
  <c r="O20" i="3"/>
  <c r="M33" i="2"/>
  <c r="J25" i="2"/>
  <c r="I30" i="2" l="1"/>
  <c r="J30" i="2" s="1"/>
  <c r="I33" i="2" l="1"/>
  <c r="J33" i="2" s="1"/>
  <c r="D32" i="2" l="1"/>
  <c r="E32" i="2" s="1"/>
  <c r="D20" i="2" l="1"/>
  <c r="E20" i="2" s="1"/>
  <c r="I45" i="3" l="1"/>
  <c r="E45" i="3" s="1"/>
  <c r="I44" i="3" l="1"/>
  <c r="F44" i="3" s="1"/>
  <c r="I47" i="3" l="1"/>
  <c r="I30" i="3"/>
  <c r="I54" i="3"/>
  <c r="E44" i="3"/>
  <c r="J29" i="3"/>
  <c r="H29" i="3" l="1"/>
  <c r="E54" i="3"/>
  <c r="E47" i="3"/>
  <c r="J21" i="3"/>
  <c r="I49" i="3"/>
  <c r="E49" i="3" s="1"/>
  <c r="F49" i="3" l="1"/>
  <c r="I32" i="3"/>
  <c r="G29" i="3"/>
  <c r="J59" i="3"/>
  <c r="E59" i="3" s="1"/>
  <c r="J58" i="3"/>
  <c r="H21" i="3"/>
  <c r="J20" i="3" l="1"/>
  <c r="E29" i="3"/>
  <c r="I29" i="3"/>
  <c r="H20" i="3"/>
  <c r="H22" i="2" l="1"/>
  <c r="H25" i="2" s="1"/>
  <c r="H30" i="2" s="1"/>
  <c r="H33" i="2" s="1"/>
  <c r="G22" i="2"/>
  <c r="G25" i="2" l="1"/>
  <c r="G30" i="2" l="1"/>
  <c r="G33" i="2" s="1"/>
  <c r="G19" i="1"/>
  <c r="H19" i="1" s="1"/>
  <c r="H84" i="1"/>
  <c r="H83" i="1"/>
  <c r="G81" i="1"/>
  <c r="H81" i="1" s="1"/>
  <c r="G80" i="1"/>
  <c r="H80" i="1" s="1"/>
  <c r="G79" i="1"/>
  <c r="H79" i="1" s="1"/>
  <c r="G78" i="1"/>
  <c r="H78" i="1" s="1"/>
  <c r="G76" i="1"/>
  <c r="H76" i="1" s="1"/>
  <c r="G75" i="1"/>
  <c r="H75" i="1" s="1"/>
  <c r="G74" i="1"/>
  <c r="H74" i="1" s="1"/>
  <c r="G73" i="1"/>
  <c r="H73" i="1" s="1"/>
  <c r="G72" i="1"/>
  <c r="H72" i="1" s="1"/>
  <c r="G71" i="1"/>
  <c r="H71" i="1" s="1"/>
  <c r="G70" i="1"/>
  <c r="H70" i="1" s="1"/>
  <c r="G69" i="1"/>
  <c r="H69" i="1" s="1"/>
  <c r="E68" i="1"/>
  <c r="G66" i="1"/>
  <c r="H66" i="1" s="1"/>
  <c r="G65" i="1"/>
  <c r="H65" i="1" s="1"/>
  <c r="G64" i="1"/>
  <c r="H64" i="1" s="1"/>
  <c r="G63" i="1"/>
  <c r="H63" i="1" s="1"/>
  <c r="G61" i="1"/>
  <c r="H61" i="1" s="1"/>
  <c r="G60" i="1"/>
  <c r="H60" i="1" s="1"/>
  <c r="G58" i="1"/>
  <c r="H58" i="1" s="1"/>
  <c r="E55" i="1"/>
  <c r="E54" i="1"/>
  <c r="G53" i="1"/>
  <c r="H53" i="1" s="1"/>
  <c r="G52" i="1"/>
  <c r="H52" i="1" s="1"/>
  <c r="E51" i="1"/>
  <c r="D51" i="1"/>
  <c r="E49" i="1"/>
  <c r="E48" i="1"/>
  <c r="E46" i="1"/>
  <c r="G46" i="1" s="1"/>
  <c r="H46" i="1" s="1"/>
  <c r="G43" i="1"/>
  <c r="H43" i="1" s="1"/>
  <c r="E42" i="1"/>
  <c r="G39" i="1"/>
  <c r="H39" i="1" s="1"/>
  <c r="E38" i="1"/>
  <c r="E36" i="1"/>
  <c r="E35" i="1"/>
  <c r="G32" i="1"/>
  <c r="H32" i="1" s="1"/>
  <c r="G28" i="1"/>
  <c r="H28" i="1" s="1"/>
  <c r="E27" i="1"/>
  <c r="E56" i="1" s="1"/>
  <c r="G25" i="1"/>
  <c r="H25" i="1" s="1"/>
  <c r="G24" i="1"/>
  <c r="H24" i="1" s="1"/>
  <c r="G22" i="1"/>
  <c r="H22" i="1" s="1"/>
  <c r="G20" i="1"/>
  <c r="H20" i="1" s="1"/>
  <c r="G18" i="1"/>
  <c r="H18" i="1" s="1"/>
  <c r="G44" i="1"/>
  <c r="H44" i="1" s="1"/>
  <c r="G30" i="1"/>
  <c r="H30" i="1" s="1"/>
  <c r="D56" i="1"/>
  <c r="G68" i="1" l="1"/>
  <c r="H68" i="1" s="1"/>
  <c r="G67" i="1"/>
  <c r="H67" i="1" s="1"/>
  <c r="G82" i="1"/>
  <c r="H82" i="1" s="1"/>
  <c r="G49" i="1"/>
  <c r="H49" i="1" s="1"/>
  <c r="G59" i="1"/>
  <c r="H59" i="1" s="1"/>
  <c r="G62" i="1"/>
  <c r="H62" i="1" s="1"/>
  <c r="G48" i="1"/>
  <c r="H48" i="1" s="1"/>
  <c r="G55" i="1"/>
  <c r="H55" i="1" s="1"/>
  <c r="G34" i="1"/>
  <c r="H34" i="1" s="1"/>
  <c r="G36" i="1"/>
  <c r="H36" i="1" s="1"/>
  <c r="G38" i="1"/>
  <c r="H38" i="1" s="1"/>
  <c r="G47" i="1"/>
  <c r="H47" i="1" s="1"/>
  <c r="G51" i="1"/>
  <c r="H51" i="1" s="1"/>
  <c r="G57" i="1"/>
  <c r="H57" i="1" s="1"/>
  <c r="D16" i="1"/>
  <c r="G56" i="1"/>
  <c r="H56" i="1" s="1"/>
  <c r="G17" i="1"/>
  <c r="H17" i="1" s="1"/>
  <c r="G21" i="1"/>
  <c r="H21" i="1" s="1"/>
  <c r="D26" i="1"/>
  <c r="D23" i="1" s="1"/>
  <c r="G27" i="1"/>
  <c r="H27" i="1" s="1"/>
  <c r="G29" i="1"/>
  <c r="H29" i="1" s="1"/>
  <c r="G31" i="1"/>
  <c r="H31" i="1" s="1"/>
  <c r="G33" i="1"/>
  <c r="H33" i="1" s="1"/>
  <c r="G35" i="1"/>
  <c r="H35" i="1" s="1"/>
  <c r="G37" i="1"/>
  <c r="H37" i="1" s="1"/>
  <c r="G40" i="1"/>
  <c r="H40" i="1" s="1"/>
  <c r="G42" i="1"/>
  <c r="H42" i="1" s="1"/>
  <c r="G45" i="1"/>
  <c r="H45" i="1" s="1"/>
  <c r="G50" i="1"/>
  <c r="H50" i="1" s="1"/>
  <c r="G77" i="1"/>
  <c r="H77" i="1" s="1"/>
  <c r="I66" i="3" l="1"/>
  <c r="I23" i="3"/>
  <c r="G21" i="3"/>
  <c r="G23" i="1"/>
  <c r="H23" i="1" s="1"/>
  <c r="D15" i="1"/>
  <c r="E15" i="1"/>
  <c r="G16" i="1"/>
  <c r="H16" i="1" s="1"/>
  <c r="G26" i="1"/>
  <c r="H26" i="1" s="1"/>
  <c r="G20" i="3" l="1"/>
  <c r="I21" i="3"/>
  <c r="D41" i="1"/>
  <c r="G41" i="1" s="1"/>
  <c r="H41" i="1" s="1"/>
  <c r="G54" i="1"/>
  <c r="H54" i="1" s="1"/>
  <c r="G15" i="1"/>
  <c r="H15" i="1" s="1"/>
  <c r="E14" i="1"/>
  <c r="I20" i="3" l="1"/>
  <c r="E66" i="3"/>
  <c r="E21" i="3"/>
  <c r="E20" i="3" s="1"/>
  <c r="D14" i="1"/>
  <c r="F20" i="3" l="1"/>
  <c r="F25" i="2"/>
  <c r="D25" i="2" s="1"/>
  <c r="D22" i="2"/>
  <c r="E22" i="2" s="1"/>
  <c r="G14" i="1"/>
  <c r="H14" i="1" s="1"/>
  <c r="F30" i="2" l="1"/>
  <c r="F33" i="2" s="1"/>
  <c r="E25" i="2"/>
  <c r="D30" i="2" l="1"/>
  <c r="E30" i="2" s="1"/>
  <c r="D33" i="2" l="1"/>
  <c r="E3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G23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04"/>
          </rPr>
          <t xml:space="preserve">статья технологический расход
</t>
        </r>
      </text>
    </comment>
  </commentList>
</comments>
</file>

<file path=xl/sharedStrings.xml><?xml version="1.0" encoding="utf-8"?>
<sst xmlns="http://schemas.openxmlformats.org/spreadsheetml/2006/main" count="670" uniqueCount="375">
  <si>
    <t>%</t>
  </si>
  <si>
    <t>у.е.</t>
  </si>
  <si>
    <t>Ед. изм.</t>
  </si>
  <si>
    <t>1.1</t>
  </si>
  <si>
    <t>1.1.1</t>
  </si>
  <si>
    <t>1.1.1.1.</t>
  </si>
  <si>
    <t>1.1.1.2.</t>
  </si>
  <si>
    <t>1.1.1.3.</t>
  </si>
  <si>
    <t>1.1.2</t>
  </si>
  <si>
    <t>1.2</t>
  </si>
  <si>
    <t>Расходы на оплату труда</t>
  </si>
  <si>
    <t>1.3</t>
  </si>
  <si>
    <t>Расходы на страхование</t>
  </si>
  <si>
    <t>Прочие расходы</t>
  </si>
  <si>
    <t>3</t>
  </si>
  <si>
    <t>3.1.</t>
  </si>
  <si>
    <t>3.2.</t>
  </si>
  <si>
    <t>3.3.</t>
  </si>
  <si>
    <t>3.4.</t>
  </si>
  <si>
    <t>4</t>
  </si>
  <si>
    <t>5</t>
  </si>
  <si>
    <t>6</t>
  </si>
  <si>
    <t>7</t>
  </si>
  <si>
    <t>8</t>
  </si>
  <si>
    <t>Приложение 2</t>
  </si>
  <si>
    <t>к приказу Федеральной службы по тарифам</t>
  </si>
  <si>
    <t>от 24 октября 2014 г. № 1831-э</t>
  </si>
  <si>
    <t>Форма раскрытия информации о структуре и объемах затрат на оказание услуг 
по передаче электрической энергии сетевыми организациями, регулирование деятельности которых осуществляется методом долгосрочной индексации необходимой валовой выручки</t>
  </si>
  <si>
    <t>Период регулирования: 2016-2020гг.</t>
  </si>
  <si>
    <t>№ п/п</t>
  </si>
  <si>
    <t>Примечание ***</t>
  </si>
  <si>
    <t>Отклонение</t>
  </si>
  <si>
    <t>план *</t>
  </si>
  <si>
    <t>факт **</t>
  </si>
  <si>
    <t>абс.</t>
  </si>
  <si>
    <t>I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</si>
  <si>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</si>
  <si>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</si>
  <si>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</si>
  <si>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</si>
  <si>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</si>
  <si>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>Подконтрольные расходы, всего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</si>
  <si>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</si>
  <si>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</si>
  <si>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</si>
  <si>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</si>
  <si>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</si>
  <si>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</si>
  <si>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</si>
  <si>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</si>
  <si>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</si>
  <si>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Фонд оплаты труда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</si>
  <si>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</si>
  <si>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</si>
  <si>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</si>
  <si>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</si>
  <si>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</si>
  <si>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</si>
  <si>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</si>
  <si>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</si>
  <si>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расшифровкой)****</t>
  </si>
  <si>
    <t>1.1.3.3.1.</t>
  </si>
  <si>
    <t>ремонт основных фондов</t>
  </si>
  <si>
    <t>1.1.3.3.2.</t>
  </si>
  <si>
    <t>услуги связи</t>
  </si>
  <si>
    <t>1.1.3.3.3.</t>
  </si>
  <si>
    <t>расходы на услуги вневедомственной охраны и коммунального хозяйства</t>
  </si>
  <si>
    <t>1.1.3.3.4.</t>
  </si>
  <si>
    <t>расходы на юридические и информационные услуги</t>
  </si>
  <si>
    <t>1.1.3.3.5.</t>
  </si>
  <si>
    <t>расходы на аудиторские и консультационные услуги</t>
  </si>
  <si>
    <t>1.1.3.3.6.</t>
  </si>
  <si>
    <t>прочие услуги сторонних организаций</t>
  </si>
  <si>
    <t>1.1.3.3.7.</t>
  </si>
  <si>
    <t>расходы на командировки и представительские</t>
  </si>
  <si>
    <t>1.1.3.3.8.</t>
  </si>
  <si>
    <t>расходы на подготовку кадров</t>
  </si>
  <si>
    <t>1.1.3.3.9.</t>
  </si>
  <si>
    <t>расходы на обеспечение нормальных условий труда и мер по технике безопасности</t>
  </si>
  <si>
    <t>1.1.3.3.10.</t>
  </si>
  <si>
    <t>расходы на страхование</t>
  </si>
  <si>
    <t>1.1.3.3.11.</t>
  </si>
  <si>
    <t>другие прочие расходы</t>
  </si>
  <si>
    <t>1.1.3.3.12.</t>
  </si>
  <si>
    <t>электроэнергия на хоз. нужды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</si>
  <si>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</si>
  <si>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</si>
  <si>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</si>
  <si>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</si>
  <si>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</si>
  <si>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</si>
  <si>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</si>
  <si>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</si>
  <si>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</si>
  <si>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</si>
  <si>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</si>
  <si>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</si>
  <si>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</si>
  <si>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</si>
  <si>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</si>
  <si>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</si>
  <si>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</si>
  <si>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</si>
  <si>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</si>
  <si>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</si>
  <si>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</si>
  <si>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</si>
  <si>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</si>
  <si>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</si>
  <si>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</si>
  <si>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</si>
  <si>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</si>
  <si>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</si>
  <si>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</si>
  <si>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</si>
  <si>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</si>
  <si>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</si>
  <si>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</si>
  <si>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 пункт 1.1.3.3.1)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</si>
  <si>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</si>
  <si>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</si>
  <si>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</si>
  <si>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</si>
  <si>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</si>
  <si>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</si>
  <si>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</si>
  <si>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</si>
  <si>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</si>
  <si>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</si>
  <si>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</si>
  <si>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</si>
  <si>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2.1.</t>
  </si>
  <si>
    <t>в том числе трансформаторная мощность подстанций на ВН уровне напряжения</t>
  </si>
  <si>
    <t>2.2.</t>
  </si>
  <si>
    <t>в том числе трансформаторная мощность подстанций на СН1 уровне напряжения</t>
  </si>
  <si>
    <t>2.3.</t>
  </si>
  <si>
    <t>в том числе трансформаторная мощность подстанций на СН2 уровне напряжения</t>
  </si>
  <si>
    <t>2.4.</t>
  </si>
  <si>
    <t>в том числе трансформаторная мощность подстанций на НН уровне напряжения</t>
  </si>
  <si>
    <t>Количество условных единиц по линиям электропередач, всего</t>
  </si>
  <si>
    <t>в том числе количество условных единиц по линиям электропередач на ВН уровне напряжения</t>
  </si>
  <si>
    <t>в том числе количество условных единиц по линиям электропередач на СН1 уровне напряжения</t>
  </si>
  <si>
    <t>в том числе количество условных единиц по линиям электропередач на СН2 уровне напряжения</t>
  </si>
  <si>
    <t>в том числе количество условных единиц по линиям электропередач на НН уровне напряжения</t>
  </si>
  <si>
    <t>Количество условных единиц по подстанциям, всего</t>
  </si>
  <si>
    <t>4.1.</t>
  </si>
  <si>
    <t>в том числе количество условных единиц по подстанциям на ВН уровне напряжения</t>
  </si>
  <si>
    <t>4.2.</t>
  </si>
  <si>
    <t>в том числе количество условных единиц по подстанциям на СН1 уровне напряжения</t>
  </si>
  <si>
    <t>4.3.</t>
  </si>
  <si>
    <t>в том числе количество условных единиц по подстанциям на СН2 уровне напряжения</t>
  </si>
  <si>
    <t>4.4.</t>
  </si>
  <si>
    <t>в том числе количество условных единиц по подстанциям на НН уровне напряжения</t>
  </si>
  <si>
    <t>Длина линий электропередач, всего</t>
  </si>
  <si>
    <t>км</t>
  </si>
  <si>
    <t>5.1.</t>
  </si>
  <si>
    <t>в том числе длина линий электропередач на ВН уровне напряжения</t>
  </si>
  <si>
    <t>5.2.</t>
  </si>
  <si>
    <t>в том числе длина линий электропередач на СН1 уровне напряжения</t>
  </si>
  <si>
    <t>5.3.</t>
  </si>
  <si>
    <t>в том числе длина линий электропередач на СН2 уровне напряжения</t>
  </si>
  <si>
    <t>5.4.</t>
  </si>
  <si>
    <t>в том числе длина линий электропередач на НН уровне напряжения</t>
  </si>
  <si>
    <t>Доля кабельных линий электропередач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</si>
  <si>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</si>
  <si>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</si>
  <si>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</si>
  <si>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</si>
  <si>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</si>
  <si>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</si>
  <si>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  <charset val="204"/>
      </rPr>
      <t>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</si>
  <si>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rFont val="Times New Roman"/>
        <family val="1"/>
        <charset val="204"/>
      </rPr>
      <t>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</si>
  <si>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  <charset val="204"/>
      </rPr>
      <t>*****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</si>
  <si>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Прочие виды деятельности</t>
  </si>
  <si>
    <t>Технологическое присоединение</t>
  </si>
  <si>
    <t>Таблица 1.3</t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</si>
  <si>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</t>
  </si>
  <si>
    <t>принадлежащим на праве собственности или ином законном основании территориальным сетевым организациям, согласно форме "Отчет о прибылях и убытках"</t>
  </si>
  <si>
    <t>Заполняется: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</si>
  <si>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</si>
  <si>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>Период заполнения:</t>
  </si>
  <si>
    <t>Годовая</t>
  </si>
  <si>
    <t>Требования к заполнению:</t>
  </si>
  <si>
    <t>Заполняется отдельно по каждому субъекту РФ</t>
  </si>
  <si>
    <t>Организация:</t>
  </si>
  <si>
    <t>Идентификационный номер налогоплательщика (ИНН):</t>
  </si>
  <si>
    <t>Местонахождение (адрес):</t>
  </si>
  <si>
    <t>Субъект РФ:</t>
  </si>
  <si>
    <t>Отчетный период:</t>
  </si>
  <si>
    <t>Показатель</t>
  </si>
  <si>
    <t>Единица измерения</t>
  </si>
  <si>
    <t>Код показа-теля</t>
  </si>
  <si>
    <t>За отчетный период, всего по предприятию</t>
  </si>
  <si>
    <t>из графы 4: по Субъекту РФ, указанному в заголовке
формы **</t>
  </si>
  <si>
    <t>из графы 5 по видам деятельности *</t>
  </si>
  <si>
    <t>За аналогичный период предыдущего года, всего по предприятию</t>
  </si>
  <si>
    <t>из графы 9: по Субъекту РФ, указанному в заголовке
формы **</t>
  </si>
  <si>
    <t>из графы 10 по видам деятельности *</t>
  </si>
  <si>
    <t>Примечания:
принцип разделения показателей
по субъектам РФ и по видам деятельности согласно ОРД предприятия</t>
  </si>
  <si>
    <t>Передача по распредели-тельным сетям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</si>
  <si>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</si>
  <si>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010</t>
  </si>
  <si>
    <t>Себестоимость проданных товаров, продукции, работ, услуг</t>
  </si>
  <si>
    <t>020</t>
  </si>
  <si>
    <t>Валовая прибыль</t>
  </si>
  <si>
    <t>030</t>
  </si>
  <si>
    <t>Коммерческие расходы</t>
  </si>
  <si>
    <t>040</t>
  </si>
  <si>
    <t>Управленческие расходы</t>
  </si>
  <si>
    <t>050</t>
  </si>
  <si>
    <t>Прибыль (убыток) от продаж</t>
  </si>
  <si>
    <t>060</t>
  </si>
  <si>
    <t>Проценты к получению</t>
  </si>
  <si>
    <t>070</t>
  </si>
  <si>
    <t>Проценты к уплате</t>
  </si>
  <si>
    <t>080</t>
  </si>
  <si>
    <t>Прочие доходы</t>
  </si>
  <si>
    <t>090</t>
  </si>
  <si>
    <t>100</t>
  </si>
  <si>
    <t>Прибыль до налогообложения</t>
  </si>
  <si>
    <t>110</t>
  </si>
  <si>
    <t>Налог на прибыль</t>
  </si>
  <si>
    <t>120</t>
  </si>
  <si>
    <t>Прочие налоговые обязательства</t>
  </si>
  <si>
    <t>Чистая прибыль</t>
  </si>
  <si>
    <t>130</t>
  </si>
  <si>
    <t>Справочно:</t>
  </si>
  <si>
    <t>Списание дебиторских и кредиторских задолженностей, по которым истек срок исковой давности</t>
  </si>
  <si>
    <t>Прибыль (убыток) прошлых лет, выявленная в отчетном году</t>
  </si>
  <si>
    <r>
      <t>_____</t>
    </r>
    <r>
      <rPr>
        <b/>
        <sz val="8"/>
        <rFont val="Times New Roman"/>
        <family val="1"/>
        <charset val="204"/>
      </rPr>
      <t>*</t>
    </r>
    <r>
      <rPr>
        <b/>
        <sz val="8"/>
        <color indexed="9"/>
        <rFont val="Times New Roman"/>
        <family val="1"/>
        <charset val="204"/>
      </rPr>
      <t>_</t>
    </r>
    <r>
      <rPr>
        <b/>
        <sz val="8"/>
        <rFont val="Times New Roman"/>
        <family val="1"/>
        <charset val="204"/>
      </rPr>
      <t>Полное наименование видов деятельности:</t>
    </r>
  </si>
  <si>
    <r>
      <t>_______</t>
    </r>
    <r>
      <rPr>
        <sz val="8"/>
        <rFont val="Times New Roman"/>
        <family val="1"/>
        <charset val="204"/>
      </rPr>
      <t>гр. 6, 11 - оказание услуг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организациям;</t>
    </r>
  </si>
  <si>
    <r>
      <t>_______</t>
    </r>
    <r>
      <rPr>
        <sz val="8"/>
        <color indexed="8"/>
        <rFont val="Times New Roman"/>
        <family val="1"/>
        <charset val="204"/>
      </rPr>
      <t>г</t>
    </r>
    <r>
      <rPr>
        <sz val="8"/>
        <rFont val="Times New Roman"/>
        <family val="1"/>
        <charset val="204"/>
      </rPr>
      <t>р. 7, 12 - оказание услуг по технологическому присоединению к электрическим сетям.</t>
    </r>
  </si>
  <si>
    <r>
      <t>____</t>
    </r>
    <r>
      <rPr>
        <b/>
        <sz val="8"/>
        <rFont val="Times New Roman"/>
        <family val="1"/>
        <charset val="204"/>
      </rPr>
      <t>**</t>
    </r>
    <r>
      <rPr>
        <b/>
        <sz val="8"/>
        <color indexed="9"/>
        <rFont val="Times New Roman"/>
        <family val="1"/>
        <charset val="204"/>
      </rPr>
      <t>_</t>
    </r>
    <r>
      <rPr>
        <b/>
        <sz val="8"/>
        <rFont val="Times New Roman"/>
        <family val="1"/>
        <charset val="204"/>
      </rPr>
      <t>Заполняется субъектами естественных монополий, оказывающими услуги по  передаче электрической энергии по электрическим сетям, принадлежащим на праве  собственности или ином законном основании территориальным сетевым организациям, в нескольких субъектах РФ.</t>
    </r>
  </si>
  <si>
    <r>
      <t>______</t>
    </r>
    <r>
      <rPr>
        <b/>
        <sz val="8"/>
        <rFont val="Times New Roman"/>
        <family val="1"/>
        <charset val="204"/>
      </rPr>
      <t xml:space="preserve"> Для остальных субъектов естественных монополий графы 5 - 8, 10 - 13 заполняются в целом по предприятию.</t>
    </r>
  </si>
  <si>
    <t>Руководитель</t>
  </si>
  <si>
    <t>(подпись)</t>
  </si>
  <si>
    <t>Главный бухгалтер</t>
  </si>
  <si>
    <t>Таблица 1.6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</si>
  <si>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</t>
  </si>
  <si>
    <t>или ином законном основании территориальным сетевым организациям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</si>
  <si>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
сетевым организациям</t>
  </si>
  <si>
    <t>из графы 4:
по Субъекту РФ, указанному в заголовке формы</t>
  </si>
  <si>
    <t>За аналогичный период пре-дыдущего года, всего по предприятию</t>
  </si>
  <si>
    <t>из графы 10: по Субъекту РФ, указанному в заголовке формы</t>
  </si>
  <si>
    <t>Примечания:
принцип разделения показателей по субъектам РФ
и по видам деятельности согласно ОРД предприятия</t>
  </si>
  <si>
    <t>Передача
по расп-редели-тельным сетям</t>
  </si>
  <si>
    <t>Техноло-гическое присоеди-нение</t>
  </si>
  <si>
    <t>Передача
и технологичес-кое присоеди-нение</t>
  </si>
  <si>
    <t>Прочие виды деятель-ности</t>
  </si>
  <si>
    <t>Передача
и техно-логичес-кое присоеди-нение</t>
  </si>
  <si>
    <t>8 (сумма
гр. 6 и 7)</t>
  </si>
  <si>
    <t>14 (сумма гр. 12 и 13)</t>
  </si>
  <si>
    <t>1.1.</t>
  </si>
  <si>
    <t>Расходы, учитываемые в целях налогообложения прибыли, всего, в том числе (сумма строк 110, 120, 130, 140, 150, 160, 170, 180, 190)</t>
  </si>
  <si>
    <t>1.1.1.</t>
  </si>
  <si>
    <t>Материальные расходы (сумма строк 111, 112, 113)</t>
  </si>
  <si>
    <t>Расходы на приобретение сырья и материалов</t>
  </si>
  <si>
    <t>111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</si>
  <si>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</si>
  <si>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112</t>
  </si>
  <si>
    <t>ВН</t>
  </si>
  <si>
    <t>СН1</t>
  </si>
  <si>
    <t>СН2</t>
  </si>
  <si>
    <t>НН</t>
  </si>
  <si>
    <t>Расходы на приобретение электрической энергии на хозяйственные нужды</t>
  </si>
  <si>
    <t>113</t>
  </si>
  <si>
    <t>1.1.2.</t>
  </si>
  <si>
    <t>Расходы на оплату услуг сторонних организаций (сумма строк 121, 122, 123, 124)</t>
  </si>
  <si>
    <t>121</t>
  </si>
  <si>
    <t>122</t>
  </si>
  <si>
    <t>Оплата услуг по передаче электрической энергии, оказываемых другими сетевыми организациями</t>
  </si>
  <si>
    <t>123</t>
  </si>
  <si>
    <t>Расходы на ремонт основных средств, выполняемые подрядным способом</t>
  </si>
  <si>
    <t>124</t>
  </si>
  <si>
    <t>1.1.3.</t>
  </si>
  <si>
    <t>Управленческий персонал</t>
  </si>
  <si>
    <t>Специалисты и технические</t>
  </si>
  <si>
    <t>Основные производственные рабочие</t>
  </si>
  <si>
    <t>Справочно: среднесписочная численность промышленно-производственного персонала организации **</t>
  </si>
  <si>
    <t>чел.</t>
  </si>
  <si>
    <t>1.1.4.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</si>
  <si>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</si>
  <si>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140</t>
  </si>
  <si>
    <t>1.1.5.</t>
  </si>
  <si>
    <t>Амортизация основных средств</t>
  </si>
  <si>
    <t>150</t>
  </si>
  <si>
    <t>1.1.6.</t>
  </si>
  <si>
    <t>Аренда и лизинговые платежи (сумма строк 161, 162)</t>
  </si>
  <si>
    <t>160</t>
  </si>
  <si>
    <t>161</t>
  </si>
  <si>
    <t>Лизинговые платежи</t>
  </si>
  <si>
    <t>162</t>
  </si>
  <si>
    <t>1.1.7.</t>
  </si>
  <si>
    <t>Налоги, уменьшающие налогооблагаемую базу по налогу на прибыль</t>
  </si>
  <si>
    <t>170</t>
  </si>
  <si>
    <t>1.1.8.</t>
  </si>
  <si>
    <t>Расходы на выплату процентов по кредитам, уменьшающие налогооблагаемую базу по налогу на прибыль</t>
  </si>
  <si>
    <t>180</t>
  </si>
  <si>
    <t>1.1.9.</t>
  </si>
  <si>
    <t>190</t>
  </si>
  <si>
    <t>1.2.</t>
  </si>
  <si>
    <t>Расходы, не учитываемые в целях налогообложения прибыли, всего, в том числе (сумма строк 210, 220, 230, 240, 250)</t>
  </si>
  <si>
    <t>200</t>
  </si>
  <si>
    <t>1.2.1.</t>
  </si>
  <si>
    <t>Возврат заемных средств на цели инвестпрограммы</t>
  </si>
  <si>
    <t>210</t>
  </si>
  <si>
    <t>1.2.2.</t>
  </si>
  <si>
    <t>Прибыль, направленная на инвестиции</t>
  </si>
  <si>
    <t>220</t>
  </si>
  <si>
    <t>1.2.3.</t>
  </si>
  <si>
    <t>Прибыль, направленная на выплату дивидендов</t>
  </si>
  <si>
    <t>230</t>
  </si>
  <si>
    <t>1.2.4.</t>
  </si>
  <si>
    <t>Расходы социального характера из прибыли</t>
  </si>
  <si>
    <t>240</t>
  </si>
  <si>
    <t>1.2.5.</t>
  </si>
  <si>
    <t>Прочие расходы из прибыли в отчетном периоде</t>
  </si>
  <si>
    <t>250</t>
  </si>
  <si>
    <t>2.</t>
  </si>
  <si>
    <t>Расходы на уплату налога на прибыль</t>
  </si>
  <si>
    <t>300</t>
  </si>
  <si>
    <t>Справочные показатели:</t>
  </si>
  <si>
    <t>Из строки 100 прямые расходы</t>
  </si>
  <si>
    <t>400</t>
  </si>
  <si>
    <t>Из строки 100 косвенные расходы</t>
  </si>
  <si>
    <t>500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</si>
  <si>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 основных средств</t>
  </si>
  <si>
    <t>600</t>
  </si>
  <si>
    <t>Расходы на ремонт основных средств (включая арендованные),
всего, в том числе:</t>
  </si>
  <si>
    <t>700</t>
  </si>
  <si>
    <t>материальные расходы</t>
  </si>
  <si>
    <t>расходы на оплату труда и выплату страховых</t>
  </si>
  <si>
    <t>расходы на ремонт основных средств, выполняемый подрядным способом</t>
  </si>
  <si>
    <t>прочие расходы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</si>
  <si>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</si>
  <si>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800</t>
  </si>
  <si>
    <r>
      <t>_______</t>
    </r>
    <r>
      <rPr>
        <sz val="8"/>
        <rFont val="Times New Roman"/>
        <family val="1"/>
        <charset val="204"/>
      </rPr>
      <t>гр. 6, 12 - оказание услуг по передаче электрической энергии (мощности) по единой национальной (общероссийской) электрической сети;</t>
    </r>
  </si>
  <si>
    <r>
      <t>_______</t>
    </r>
    <r>
      <rPr>
        <sz val="8"/>
        <rFont val="Times New Roman"/>
        <family val="1"/>
        <charset val="204"/>
      </rPr>
      <t>гр. 7, 13 - оказание услуг по технологическому присоединению к электрическим сетям.</t>
    </r>
  </si>
  <si>
    <r>
      <t>____</t>
    </r>
    <r>
      <rPr>
        <b/>
        <sz val="8"/>
        <rFont val="Times New Roman"/>
        <family val="1"/>
        <charset val="204"/>
      </rPr>
      <t>**</t>
    </r>
    <r>
      <rPr>
        <b/>
        <sz val="8"/>
        <color indexed="9"/>
        <rFont val="Times New Roman"/>
        <family val="1"/>
        <charset val="204"/>
      </rPr>
      <t>_</t>
    </r>
    <r>
      <rPr>
        <b/>
        <sz val="8"/>
        <rFont val="Times New Roman"/>
        <family val="1"/>
        <charset val="204"/>
      </rPr>
      <t>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производство".</t>
    </r>
  </si>
  <si>
    <t>Расшифровка дебиторской задолженности, заемных средств и стоимости активов</t>
  </si>
  <si>
    <t>По состоянию на начало отчет. периода, всего по предприятию</t>
  </si>
  <si>
    <t>По состоянию на конец отчетного периода, всего по предприятию</t>
  </si>
  <si>
    <t>Дебиторская задолженность</t>
  </si>
  <si>
    <t>900</t>
  </si>
  <si>
    <t>в том числе по расчетам с покупателями и заказчиками</t>
  </si>
  <si>
    <t>-</t>
  </si>
  <si>
    <t>Заемные средства, учитываемые в долгосрочных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</si>
  <si>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1000</t>
  </si>
  <si>
    <t>Заемные средства, учитываемые в краткосрочных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</si>
  <si>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1100</t>
  </si>
  <si>
    <t>Основные средства</t>
  </si>
  <si>
    <t>1200</t>
  </si>
  <si>
    <t>Арендованные основные средства</t>
  </si>
  <si>
    <t>1300</t>
  </si>
  <si>
    <t>Незавершенное строительство</t>
  </si>
  <si>
    <t>1400</t>
  </si>
  <si>
    <t>Пропорционально прямым расходам  по соответствующим видам деятельности</t>
  </si>
  <si>
    <t>Жилякова В.В.</t>
  </si>
  <si>
    <t>Чистых В.А.</t>
  </si>
  <si>
    <t>ООО "ЭДС"</t>
  </si>
  <si>
    <t>7404047053</t>
  </si>
  <si>
    <t>456209, Челябинская обл., г.Златоуст, ул.Дворцовая, дом 6А, квартира 73</t>
  </si>
  <si>
    <t>Челябинская область</t>
  </si>
  <si>
    <t>456209,Челябинская обл., г.Златоуст, ул.Дворцовая, дом 6А, квартира 73</t>
  </si>
  <si>
    <t>Челябинская обл.</t>
  </si>
  <si>
    <t>Наименование организации:   ООО "ЭДС"</t>
  </si>
  <si>
    <t>ИНН: 7404047053</t>
  </si>
  <si>
    <t>КПП 740401001</t>
  </si>
  <si>
    <t>2020 год</t>
  </si>
  <si>
    <t>налог на имущество</t>
  </si>
  <si>
    <t>были учтены в неподконтрольнфх расходах, согласно сметы</t>
  </si>
  <si>
    <t>были учтены в неподконтрольнфх расходах, согласно сметы (статья теплоэнергия)</t>
  </si>
  <si>
    <t>расходы на обогрев подстанции в составе потерь</t>
  </si>
  <si>
    <t>увеличение штата</t>
  </si>
  <si>
    <t>программные продукты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</si>
</sst>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.00_р_._-;\-* #,##0.00_р_._-;_-* &quot;-&quot;??_р_._-;_-@_-"/>
    <numFmt numFmtId="165" formatCode="0.0000"/>
    <numFmt numFmtId="166" formatCode="#,##0.000\ _₽"/>
    <numFmt numFmtId="167" formatCode="#,##0.00\ _₽"/>
    <numFmt numFmtId="168" formatCode="#,##0\ _₽"/>
    <numFmt numFmtId="169" formatCode="0.000"/>
    <numFmt numFmtId="170" formatCode="_-* #,##0\ _₽_-;\-* #,##0\ _₽_-;_-* &quot;-&quot;??\ _₽_-;_-@_-"/>
    <numFmt numFmtId="171" formatCode="#,##0.0000\ _₽"/>
    <numFmt numFmtId="172" formatCode="#,##0.0\ _₽"/>
    <numFmt numFmtId="173" formatCode="#,##0.00_ ;\-#,##0.0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Arial"/>
      <family val="2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indexed="9"/>
      <name val="Times New Roman"/>
      <family val="1"/>
      <charset val="204"/>
    </font>
    <font>
      <sz val="8"/>
      <color indexed="9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8"/>
      <color rgb="FF00B050"/>
      <name val="Times New Roman"/>
      <family val="1"/>
      <charset val="204"/>
    </font>
    <font>
      <sz val="8"/>
      <color rgb="FF00B050"/>
      <name val="Times New Roman"/>
      <family val="1"/>
      <charset val="204"/>
    </font>
    <font>
      <sz val="8"/>
      <color theme="0" tint="-0.34998626667073579"/>
      <name val="Times New Roman"/>
      <family val="1"/>
      <charset val="204"/>
    </font>
    <font>
      <b/>
      <sz val="8"/>
      <color theme="0" tint="-0.34998626667073579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u/>
      <sz val="1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9" fontId="2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9" fontId="9" fillId="0" borderId="0" applyBorder="0">
      <alignment vertical="top"/>
    </xf>
    <xf numFmtId="0" fontId="1" fillId="0" borderId="0"/>
    <xf numFmtId="0" fontId="10" fillId="0" borderId="8" applyBorder="0">
      <alignment horizontal="center" vertical="center" wrapText="1"/>
    </xf>
    <xf numFmtId="0" fontId="11" fillId="0" borderId="0"/>
    <xf numFmtId="164" fontId="2" fillId="0" borderId="0" applyFont="0" applyFill="0" applyBorder="0" applyAlignment="0" applyProtection="0"/>
  </cellStyleXfs>
  <cellXfs count="162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10" fontId="4" fillId="3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4" fontId="4" fillId="0" borderId="4" xfId="0" applyNumberFormat="1" applyFont="1" applyBorder="1" applyAlignment="1">
      <alignment horizontal="center" vertical="center"/>
    </xf>
    <xf numFmtId="9" fontId="5" fillId="0" borderId="4" xfId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5" fillId="2" borderId="5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justify" vertical="center" wrapText="1"/>
    </xf>
    <xf numFmtId="0" fontId="5" fillId="2" borderId="6" xfId="0" applyFont="1" applyFill="1" applyBorder="1" applyAlignment="1">
      <alignment horizontal="center" vertical="center"/>
    </xf>
    <xf numFmtId="166" fontId="5" fillId="2" borderId="6" xfId="0" applyNumberFormat="1" applyFont="1" applyFill="1" applyBorder="1" applyAlignment="1">
      <alignment horizontal="center" vertical="center"/>
    </xf>
    <xf numFmtId="167" fontId="5" fillId="2" borderId="6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center" vertical="center"/>
    </xf>
    <xf numFmtId="167" fontId="4" fillId="0" borderId="3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167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167" fontId="6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justify" vertical="center" wrapText="1"/>
    </xf>
    <xf numFmtId="0" fontId="4" fillId="4" borderId="2" xfId="0" applyFont="1" applyFill="1" applyBorder="1" applyAlignment="1">
      <alignment horizontal="center" vertical="center"/>
    </xf>
    <xf numFmtId="167" fontId="4" fillId="4" borderId="2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vertical="center"/>
    </xf>
    <xf numFmtId="0" fontId="4" fillId="5" borderId="2" xfId="0" applyFont="1" applyFill="1" applyBorder="1" applyAlignment="1">
      <alignment horizontal="center" vertical="center" wrapText="1"/>
    </xf>
    <xf numFmtId="167" fontId="4" fillId="0" borderId="0" xfId="0" applyNumberFormat="1" applyFont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167" fontId="4" fillId="0" borderId="2" xfId="0" applyNumberFormat="1" applyFont="1" applyFill="1" applyBorder="1" applyAlignment="1">
      <alignment horizontal="center" vertical="center"/>
    </xf>
    <xf numFmtId="168" fontId="4" fillId="0" borderId="2" xfId="0" applyNumberFormat="1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center" vertical="center"/>
    </xf>
    <xf numFmtId="167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9" fontId="5" fillId="0" borderId="2" xfId="1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12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right" vertical="center"/>
    </xf>
    <xf numFmtId="0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left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12" fillId="0" borderId="2" xfId="0" applyNumberFormat="1" applyFont="1" applyBorder="1" applyAlignment="1">
      <alignment horizontal="center" vertical="center" wrapText="1"/>
    </xf>
    <xf numFmtId="0" fontId="12" fillId="0" borderId="2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3" fillId="0" borderId="2" xfId="0" applyNumberFormat="1" applyFont="1" applyBorder="1" applyAlignment="1">
      <alignment horizontal="left" vertical="center" wrapText="1"/>
    </xf>
    <xf numFmtId="0" fontId="13" fillId="0" borderId="2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168" fontId="13" fillId="0" borderId="2" xfId="0" applyNumberFormat="1" applyFont="1" applyBorder="1" applyAlignment="1">
      <alignment horizontal="center" vertical="center"/>
    </xf>
    <xf numFmtId="167" fontId="13" fillId="0" borderId="2" xfId="0" applyNumberFormat="1" applyFont="1" applyBorder="1" applyAlignment="1">
      <alignment horizontal="center" vertical="center"/>
    </xf>
    <xf numFmtId="0" fontId="13" fillId="0" borderId="2" xfId="0" applyNumberFormat="1" applyFont="1" applyBorder="1" applyAlignment="1">
      <alignment horizontal="left" vertical="center"/>
    </xf>
    <xf numFmtId="4" fontId="13" fillId="0" borderId="0" xfId="0" applyNumberFormat="1" applyFont="1" applyBorder="1" applyAlignment="1">
      <alignment horizontal="left" vertical="center"/>
    </xf>
    <xf numFmtId="168" fontId="13" fillId="4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Border="1" applyAlignment="1">
      <alignment horizontal="left" vertical="center"/>
    </xf>
    <xf numFmtId="49" fontId="12" fillId="0" borderId="2" xfId="0" applyNumberFormat="1" applyFont="1" applyBorder="1" applyAlignment="1">
      <alignment horizontal="center" vertical="center"/>
    </xf>
    <xf numFmtId="168" fontId="12" fillId="0" borderId="2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left" vertical="center"/>
    </xf>
    <xf numFmtId="168" fontId="17" fillId="0" borderId="0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center" vertical="center"/>
    </xf>
    <xf numFmtId="170" fontId="17" fillId="0" borderId="0" xfId="8" applyNumberFormat="1" applyFont="1" applyBorder="1" applyAlignment="1">
      <alignment horizontal="left" vertical="center"/>
    </xf>
    <xf numFmtId="167" fontId="17" fillId="0" borderId="0" xfId="0" applyNumberFormat="1" applyFont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left" vertical="center"/>
    </xf>
    <xf numFmtId="0" fontId="18" fillId="0" borderId="0" xfId="0" applyNumberFormat="1" applyFont="1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left" vertical="center"/>
    </xf>
    <xf numFmtId="0" fontId="19" fillId="0" borderId="0" xfId="0" applyNumberFormat="1" applyFont="1" applyBorder="1" applyAlignment="1">
      <alignment horizontal="left" vertical="center"/>
    </xf>
    <xf numFmtId="49" fontId="13" fillId="0" borderId="1" xfId="0" applyNumberFormat="1" applyFont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left" vertical="center"/>
    </xf>
    <xf numFmtId="0" fontId="20" fillId="0" borderId="0" xfId="0" applyNumberFormat="1" applyFont="1" applyBorder="1" applyAlignment="1">
      <alignment horizontal="right" vertical="center"/>
    </xf>
    <xf numFmtId="167" fontId="13" fillId="4" borderId="2" xfId="0" applyNumberFormat="1" applyFont="1" applyFill="1" applyBorder="1" applyAlignment="1">
      <alignment horizontal="center" vertical="center"/>
    </xf>
    <xf numFmtId="0" fontId="21" fillId="0" borderId="0" xfId="0" applyNumberFormat="1" applyFont="1" applyBorder="1" applyAlignment="1">
      <alignment horizontal="left" vertical="center"/>
    </xf>
    <xf numFmtId="0" fontId="13" fillId="4" borderId="2" xfId="0" applyNumberFormat="1" applyFont="1" applyFill="1" applyBorder="1" applyAlignment="1">
      <alignment horizontal="center" vertical="center"/>
    </xf>
    <xf numFmtId="0" fontId="13" fillId="4" borderId="2" xfId="0" applyNumberFormat="1" applyFont="1" applyFill="1" applyBorder="1" applyAlignment="1">
      <alignment horizontal="left" vertical="center" wrapText="1"/>
    </xf>
    <xf numFmtId="0" fontId="13" fillId="0" borderId="9" xfId="0" applyNumberFormat="1" applyFont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left" vertical="center"/>
    </xf>
    <xf numFmtId="0" fontId="17" fillId="0" borderId="9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left" vertical="center"/>
    </xf>
    <xf numFmtId="3" fontId="17" fillId="0" borderId="0" xfId="0" applyNumberFormat="1" applyFont="1" applyFill="1" applyBorder="1" applyAlignment="1">
      <alignment horizontal="left" vertical="center"/>
    </xf>
    <xf numFmtId="168" fontId="17" fillId="0" borderId="0" xfId="0" applyNumberFormat="1" applyFont="1" applyFill="1" applyBorder="1" applyAlignment="1">
      <alignment horizontal="left" vertical="center"/>
    </xf>
    <xf numFmtId="167" fontId="17" fillId="0" borderId="0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right" vertical="center"/>
    </xf>
    <xf numFmtId="2" fontId="13" fillId="0" borderId="0" xfId="0" applyNumberFormat="1" applyFont="1" applyBorder="1" applyAlignment="1">
      <alignment horizontal="left" vertical="center"/>
    </xf>
    <xf numFmtId="2" fontId="17" fillId="0" borderId="0" xfId="0" applyNumberFormat="1" applyFont="1" applyBorder="1" applyAlignment="1">
      <alignment horizontal="left" vertical="center"/>
    </xf>
    <xf numFmtId="49" fontId="13" fillId="0" borderId="1" xfId="0" applyNumberFormat="1" applyFont="1" applyBorder="1" applyAlignment="1">
      <alignment horizontal="left" vertical="center" wrapText="1"/>
    </xf>
    <xf numFmtId="49" fontId="13" fillId="4" borderId="2" xfId="0" applyNumberFormat="1" applyFont="1" applyFill="1" applyBorder="1" applyAlignment="1">
      <alignment horizontal="center" vertical="center"/>
    </xf>
    <xf numFmtId="171" fontId="13" fillId="4" borderId="2" xfId="0" applyNumberFormat="1" applyFont="1" applyFill="1" applyBorder="1" applyAlignment="1">
      <alignment horizontal="center" vertical="center"/>
    </xf>
    <xf numFmtId="4" fontId="13" fillId="4" borderId="2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168" fontId="13" fillId="0" borderId="2" xfId="0" applyNumberFormat="1" applyFont="1" applyFill="1" applyBorder="1" applyAlignment="1">
      <alignment horizontal="center" vertical="center"/>
    </xf>
    <xf numFmtId="168" fontId="13" fillId="0" borderId="2" xfId="0" applyNumberFormat="1" applyFont="1" applyFill="1" applyBorder="1" applyAlignment="1">
      <alignment horizontal="center" vertical="center" wrapText="1"/>
    </xf>
    <xf numFmtId="168" fontId="12" fillId="0" borderId="2" xfId="0" applyNumberFormat="1" applyFont="1" applyFill="1" applyBorder="1" applyAlignment="1">
      <alignment horizontal="center" vertical="center"/>
    </xf>
    <xf numFmtId="0" fontId="13" fillId="4" borderId="2" xfId="0" applyNumberFormat="1" applyFont="1" applyFill="1" applyBorder="1" applyAlignment="1">
      <alignment horizontal="center" vertical="center" wrapText="1"/>
    </xf>
    <xf numFmtId="172" fontId="13" fillId="4" borderId="2" xfId="0" applyNumberFormat="1" applyFont="1" applyFill="1" applyBorder="1" applyAlignment="1">
      <alignment horizontal="center" vertical="center"/>
    </xf>
    <xf numFmtId="173" fontId="13" fillId="4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9" fontId="4" fillId="0" borderId="2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Fill="1" applyBorder="1" applyAlignment="1" applyProtection="1">
      <alignment horizontal="center" vertical="center"/>
    </xf>
    <xf numFmtId="167" fontId="4" fillId="0" borderId="7" xfId="0" applyNumberFormat="1" applyFont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left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left" vertical="center" wrapText="1"/>
    </xf>
    <xf numFmtId="0" fontId="12" fillId="0" borderId="2" xfId="0" applyNumberFormat="1" applyFont="1" applyBorder="1" applyAlignment="1">
      <alignment horizontal="center" vertical="center" wrapText="1"/>
    </xf>
    <xf numFmtId="0" fontId="13" fillId="0" borderId="9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justify" vertical="center" wrapText="1"/>
    </xf>
    <xf numFmtId="0" fontId="13" fillId="0" borderId="1" xfId="0" applyNumberFormat="1" applyFont="1" applyBorder="1" applyAlignment="1">
      <alignment horizontal="center" vertical="center"/>
    </xf>
    <xf numFmtId="0" fontId="12" fillId="4" borderId="2" xfId="0" applyNumberFormat="1" applyFont="1" applyFill="1" applyBorder="1" applyAlignment="1">
      <alignment horizontal="left" vertical="center"/>
    </xf>
    <xf numFmtId="0" fontId="12" fillId="0" borderId="1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</cellXfs>
  <cellStyles count="9">
    <cellStyle name="ЗаголовокСтолбца" xfId="6" xr:uid="{00000000-0005-0000-0000-000000000000}"/>
    <cellStyle name="Обычный" xfId="0" builtinId="0"/>
    <cellStyle name="Обычный 17 2" xfId="2" xr:uid="{00000000-0005-0000-0000-000002000000}"/>
    <cellStyle name="Обычный 2" xfId="7" xr:uid="{00000000-0005-0000-0000-000003000000}"/>
    <cellStyle name="Обычный 2 3 5" xfId="4" xr:uid="{00000000-0005-0000-0000-000004000000}"/>
    <cellStyle name="Обычный 4" xfId="5" xr:uid="{00000000-0005-0000-0000-000005000000}"/>
    <cellStyle name="Процентный" xfId="1" builtinId="5"/>
    <cellStyle name="Процентный 2 2" xfId="3" xr:uid="{00000000-0005-0000-0000-000007000000}"/>
    <cellStyle name="Финансовый" xfId="8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7;&#1090;&#1088;&#1091;&#1082;&#1090;&#1091;&#1088;&#1072;_C&#1077;&#1073;&#1077;&#1089;&#1090;&#1086;&#1080;&#1084;&#1086;&#1089;&#1090;&#1100;%20&#1092;&#1072;&#1082;&#1090;%202019_&#1055;&#1056;&#105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1831"/>
      <sheetName val="форма 1.3."/>
      <sheetName val="1831-ПТО"/>
      <sheetName val="ОЭТиМ"/>
      <sheetName val="форма 1.6."/>
      <sheetName val="Смета затрат"/>
      <sheetName val="Себестоимость"/>
      <sheetName val="Справка"/>
      <sheetName val="НВВ "/>
      <sheetName val="Обороты счета 90.02"/>
      <sheetName val="Анализ счета 20.01"/>
      <sheetName val="РП (подряд) от ПТО"/>
      <sheetName val="Анализ 20.03 за 2018"/>
      <sheetName val="Выручка-ОСВ 90"/>
      <sheetName val="Анализ счета 91"/>
      <sheetName val="Отчет по проводка 91.02 Сп НДС"/>
      <sheetName val="ОСВ 97"/>
      <sheetName val="анализ 60"/>
      <sheetName val="ВД"/>
      <sheetName val="ОСВ за 2018"/>
      <sheetName val="ОС Анализ 01"/>
      <sheetName val="ОСВ 01 по номенклатуре"/>
      <sheetName val="Амортизация Анализ 02"/>
      <sheetName val="Арендованные ОС Анализ 001"/>
      <sheetName val="Анализ счета 08"/>
      <sheetName val="Анализ счета 70"/>
      <sheetName val="Анализ счета 69"/>
      <sheetName val="Анализ счета 25"/>
      <sheetName val="Прочие затраты-199 890"/>
      <sheetName val="Прочие затраты 25 072,4"/>
      <sheetName val="Анализ 26"/>
      <sheetName val="отчет по проводкам 45420"/>
      <sheetName val="отчет по проводкам 798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7">
          <cell r="H17">
            <v>0</v>
          </cell>
        </row>
        <row r="120">
          <cell r="G120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95"/>
  <sheetViews>
    <sheetView topLeftCell="A7" workbookViewId="0">
      <selection activeCell="I42" sqref="I42"/>
    </sheetView>
  </sheetViews>
  <sheetFormatPr defaultColWidth="0.81640625" defaultRowHeight="13" x14ac:dyDescent="0.35"/>
  <cols>
    <col min="1" max="1" width="8.26953125" style="1" customWidth="1"/>
    <col min="2" max="2" width="56.26953125" style="1" customWidth="1"/>
    <col min="3" max="3" width="9.26953125" style="1" customWidth="1"/>
    <col min="4" max="4" width="12.7265625" style="1" customWidth="1"/>
    <col min="5" max="5" width="12.54296875" style="1" customWidth="1"/>
    <col min="6" max="6" width="42.1796875" style="1" customWidth="1"/>
    <col min="7" max="7" width="13.26953125" style="5" hidden="1" customWidth="1"/>
    <col min="8" max="8" width="13.81640625" style="5" hidden="1" customWidth="1"/>
    <col min="9" max="287" width="7.453125" style="1" customWidth="1"/>
    <col min="288" max="16384" width="0.81640625" style="1"/>
  </cols>
  <sheetData>
    <row r="1" spans="1:8" x14ac:dyDescent="0.35">
      <c r="E1" s="2"/>
      <c r="F1" s="2" t="s">
        <v>24</v>
      </c>
      <c r="G1" s="2"/>
      <c r="H1" s="1"/>
    </row>
    <row r="2" spans="1:8" x14ac:dyDescent="0.35">
      <c r="F2" s="2" t="s">
        <v>25</v>
      </c>
      <c r="G2" s="1"/>
      <c r="H2" s="1"/>
    </row>
    <row r="3" spans="1:8" x14ac:dyDescent="0.35">
      <c r="E3" s="2"/>
      <c r="F3" s="2" t="s">
        <v>26</v>
      </c>
      <c r="G3" s="1"/>
      <c r="H3" s="1"/>
    </row>
    <row r="4" spans="1:8" ht="39.75" customHeight="1" x14ac:dyDescent="0.35">
      <c r="A4" s="145" t="s">
        <v>27</v>
      </c>
      <c r="B4" s="145"/>
      <c r="C4" s="145"/>
      <c r="D4" s="145"/>
      <c r="E4" s="145"/>
      <c r="F4" s="145"/>
      <c r="G4" s="3"/>
      <c r="H4" s="3"/>
    </row>
    <row r="6" spans="1:8" x14ac:dyDescent="0.35">
      <c r="A6" s="146" t="s">
        <v>365</v>
      </c>
      <c r="B6" s="146"/>
      <c r="C6" s="4"/>
      <c r="D6" s="4"/>
      <c r="E6" s="4"/>
    </row>
    <row r="7" spans="1:8" x14ac:dyDescent="0.35">
      <c r="A7" s="1" t="s">
        <v>366</v>
      </c>
      <c r="B7" s="6"/>
      <c r="C7" s="7"/>
      <c r="D7" s="4"/>
      <c r="E7" s="4"/>
    </row>
    <row r="8" spans="1:8" x14ac:dyDescent="0.35">
      <c r="A8" s="1" t="s">
        <v>367</v>
      </c>
      <c r="B8" s="8"/>
      <c r="C8" s="7"/>
      <c r="D8" s="4"/>
      <c r="E8" s="4"/>
    </row>
    <row r="9" spans="1:8" x14ac:dyDescent="0.35">
      <c r="A9" s="129" t="s">
        <v>28</v>
      </c>
      <c r="B9" s="9"/>
      <c r="C9" s="4"/>
      <c r="D9" s="10"/>
      <c r="E9" s="4"/>
    </row>
    <row r="11" spans="1:8" x14ac:dyDescent="0.35">
      <c r="A11" s="147" t="s">
        <v>29</v>
      </c>
      <c r="B11" s="148"/>
      <c r="C11" s="147" t="s">
        <v>2</v>
      </c>
      <c r="D11" s="148">
        <v>2020</v>
      </c>
      <c r="E11" s="148"/>
      <c r="F11" s="147" t="s">
        <v>30</v>
      </c>
      <c r="G11" s="11" t="s">
        <v>31</v>
      </c>
      <c r="H11" s="11" t="s">
        <v>31</v>
      </c>
    </row>
    <row r="12" spans="1:8" x14ac:dyDescent="0.35">
      <c r="A12" s="148"/>
      <c r="B12" s="148"/>
      <c r="C12" s="148"/>
      <c r="D12" s="12" t="s">
        <v>32</v>
      </c>
      <c r="E12" s="12" t="s">
        <v>33</v>
      </c>
      <c r="F12" s="147"/>
      <c r="G12" s="13" t="s">
        <v>34</v>
      </c>
      <c r="H12" s="11" t="s">
        <v>0</v>
      </c>
    </row>
    <row r="13" spans="1:8" x14ac:dyDescent="0.35">
      <c r="A13" s="14" t="s">
        <v>35</v>
      </c>
      <c r="B13" s="15" t="s">
        <v>36</v>
      </c>
      <c r="C13" s="12" t="s">
        <v>37</v>
      </c>
      <c r="D13" s="12" t="s">
        <v>37</v>
      </c>
      <c r="E13" s="12" t="s">
        <v>37</v>
      </c>
      <c r="F13" s="16" t="s">
        <v>37</v>
      </c>
      <c r="G13" s="12"/>
      <c r="H13" s="12"/>
    </row>
    <row r="14" spans="1:8" s="24" customFormat="1" ht="13.5" thickBot="1" x14ac:dyDescent="0.4">
      <c r="A14" s="17" t="s">
        <v>38</v>
      </c>
      <c r="B14" s="18" t="s">
        <v>39</v>
      </c>
      <c r="C14" s="19" t="s">
        <v>40</v>
      </c>
      <c r="D14" s="20">
        <f>D15+D41+D55</f>
        <v>22521.219999999998</v>
      </c>
      <c r="E14" s="20">
        <f>E15+E41+E55</f>
        <v>22637.327000000001</v>
      </c>
      <c r="F14" s="21"/>
      <c r="G14" s="22">
        <f>E14-D14</f>
        <v>116.10700000000361</v>
      </c>
      <c r="H14" s="23">
        <f>G14/D14</f>
        <v>5.1554489499238331E-3</v>
      </c>
    </row>
    <row r="15" spans="1:8" s="24" customFormat="1" ht="13.5" thickBot="1" x14ac:dyDescent="0.4">
      <c r="A15" s="25" t="s">
        <v>3</v>
      </c>
      <c r="B15" s="26" t="s">
        <v>41</v>
      </c>
      <c r="C15" s="27" t="s">
        <v>40</v>
      </c>
      <c r="D15" s="28">
        <f>D16+D21+D23+D39+D40</f>
        <v>17724.739999999998</v>
      </c>
      <c r="E15" s="29">
        <f>E16+E21+E23+E39+E40</f>
        <v>18649.746999999999</v>
      </c>
      <c r="F15" s="30"/>
      <c r="G15" s="22">
        <f t="shared" ref="G15:G78" si="0">E15-D15</f>
        <v>925.00700000000143</v>
      </c>
      <c r="H15" s="23">
        <f t="shared" ref="H15:H78" si="1">G15/D15</f>
        <v>5.2187338149953202E-2</v>
      </c>
    </row>
    <row r="16" spans="1:8" x14ac:dyDescent="0.35">
      <c r="A16" s="31" t="s">
        <v>4</v>
      </c>
      <c r="B16" s="32" t="s">
        <v>42</v>
      </c>
      <c r="C16" s="33" t="s">
        <v>40</v>
      </c>
      <c r="D16" s="34">
        <f>D17+D18+D19</f>
        <v>16375.4</v>
      </c>
      <c r="E16" s="34">
        <f>E17+E18</f>
        <v>14351.05</v>
      </c>
      <c r="F16" s="35"/>
      <c r="G16" s="22">
        <f t="shared" si="0"/>
        <v>-2024.3500000000004</v>
      </c>
      <c r="H16" s="23">
        <f t="shared" si="1"/>
        <v>-0.12362140772133813</v>
      </c>
    </row>
    <row r="17" spans="1:8" ht="26" x14ac:dyDescent="0.35">
      <c r="A17" s="14" t="s">
        <v>43</v>
      </c>
      <c r="B17" s="15" t="s">
        <v>44</v>
      </c>
      <c r="C17" s="12" t="s">
        <v>40</v>
      </c>
      <c r="D17" s="36">
        <v>0</v>
      </c>
      <c r="E17" s="36">
        <v>38.229999999999997</v>
      </c>
      <c r="F17" s="69"/>
      <c r="G17" s="22">
        <f t="shared" si="0"/>
        <v>38.229999999999997</v>
      </c>
      <c r="H17" s="23" t="e">
        <f t="shared" si="1"/>
        <v>#DIV/0!</v>
      </c>
    </row>
    <row r="18" spans="1:8" x14ac:dyDescent="0.35">
      <c r="A18" s="14" t="s">
        <v>45</v>
      </c>
      <c r="B18" s="15" t="s">
        <v>46</v>
      </c>
      <c r="C18" s="12" t="s">
        <v>40</v>
      </c>
      <c r="D18" s="36"/>
      <c r="E18" s="36">
        <f>E19</f>
        <v>14312.82</v>
      </c>
      <c r="F18" s="68"/>
      <c r="G18" s="22">
        <f t="shared" si="0"/>
        <v>14312.82</v>
      </c>
      <c r="H18" s="23" t="e">
        <f t="shared" si="1"/>
        <v>#DIV/0!</v>
      </c>
    </row>
    <row r="19" spans="1:8" ht="39" x14ac:dyDescent="0.35">
      <c r="A19" s="14" t="s">
        <v>47</v>
      </c>
      <c r="B19" s="15" t="s">
        <v>48</v>
      </c>
      <c r="C19" s="12" t="s">
        <v>40</v>
      </c>
      <c r="D19" s="36">
        <v>16375.4</v>
      </c>
      <c r="E19" s="36">
        <v>14312.82</v>
      </c>
      <c r="F19" s="68"/>
      <c r="G19" s="22">
        <f t="shared" si="0"/>
        <v>-2062.58</v>
      </c>
      <c r="H19" s="23">
        <f t="shared" si="1"/>
        <v>-0.12595600718150396</v>
      </c>
    </row>
    <row r="20" spans="1:8" x14ac:dyDescent="0.35">
      <c r="A20" s="14" t="s">
        <v>49</v>
      </c>
      <c r="B20" s="15" t="s">
        <v>50</v>
      </c>
      <c r="C20" s="12" t="s">
        <v>40</v>
      </c>
      <c r="D20" s="36"/>
      <c r="E20" s="36">
        <v>936.98</v>
      </c>
      <c r="F20" s="37"/>
      <c r="G20" s="22">
        <f t="shared" si="0"/>
        <v>936.98</v>
      </c>
      <c r="H20" s="23" t="e">
        <f t="shared" si="1"/>
        <v>#DIV/0!</v>
      </c>
    </row>
    <row r="21" spans="1:8" x14ac:dyDescent="0.35">
      <c r="A21" s="14" t="s">
        <v>8</v>
      </c>
      <c r="B21" s="15" t="s">
        <v>51</v>
      </c>
      <c r="C21" s="12" t="s">
        <v>40</v>
      </c>
      <c r="D21" s="36">
        <v>1215.08</v>
      </c>
      <c r="E21" s="36">
        <v>2878.15</v>
      </c>
      <c r="F21" s="70" t="s">
        <v>373</v>
      </c>
      <c r="G21" s="22">
        <f t="shared" si="0"/>
        <v>1663.0700000000002</v>
      </c>
      <c r="H21" s="23">
        <f t="shared" si="1"/>
        <v>1.3686917733811768</v>
      </c>
    </row>
    <row r="22" spans="1:8" x14ac:dyDescent="0.35">
      <c r="A22" s="14" t="s">
        <v>52</v>
      </c>
      <c r="B22" s="15" t="s">
        <v>50</v>
      </c>
      <c r="C22" s="12" t="s">
        <v>40</v>
      </c>
      <c r="D22" s="36"/>
      <c r="E22" s="36">
        <v>0</v>
      </c>
      <c r="F22" s="37"/>
      <c r="G22" s="22">
        <f t="shared" si="0"/>
        <v>0</v>
      </c>
      <c r="H22" s="23" t="e">
        <f t="shared" si="1"/>
        <v>#DIV/0!</v>
      </c>
    </row>
    <row r="23" spans="1:8" x14ac:dyDescent="0.35">
      <c r="A23" s="14" t="s">
        <v>53</v>
      </c>
      <c r="B23" s="15" t="s">
        <v>54</v>
      </c>
      <c r="C23" s="12" t="s">
        <v>40</v>
      </c>
      <c r="D23" s="36">
        <f>D24+D25+D26</f>
        <v>55.84</v>
      </c>
      <c r="E23" s="36">
        <f>E26</f>
        <v>1410.6970000000001</v>
      </c>
      <c r="F23" s="37"/>
      <c r="G23" s="22">
        <f t="shared" si="0"/>
        <v>1354.8570000000002</v>
      </c>
      <c r="H23" s="23">
        <f t="shared" si="1"/>
        <v>24.263198424068769</v>
      </c>
    </row>
    <row r="24" spans="1:8" ht="26" x14ac:dyDescent="0.35">
      <c r="A24" s="14" t="s">
        <v>55</v>
      </c>
      <c r="B24" s="15" t="s">
        <v>56</v>
      </c>
      <c r="C24" s="12" t="s">
        <v>40</v>
      </c>
      <c r="D24" s="36"/>
      <c r="E24" s="38"/>
      <c r="F24" s="37"/>
      <c r="G24" s="22">
        <f t="shared" si="0"/>
        <v>0</v>
      </c>
      <c r="H24" s="23" t="e">
        <f t="shared" si="1"/>
        <v>#DIV/0!</v>
      </c>
    </row>
    <row r="25" spans="1:8" x14ac:dyDescent="0.35">
      <c r="A25" s="14" t="s">
        <v>57</v>
      </c>
      <c r="B25" s="15" t="s">
        <v>58</v>
      </c>
      <c r="C25" s="12" t="s">
        <v>40</v>
      </c>
      <c r="D25" s="36">
        <v>0</v>
      </c>
      <c r="E25" s="36">
        <v>0</v>
      </c>
      <c r="F25" s="39"/>
      <c r="G25" s="22">
        <f t="shared" si="0"/>
        <v>0</v>
      </c>
      <c r="H25" s="23" t="e">
        <f t="shared" si="1"/>
        <v>#DIV/0!</v>
      </c>
    </row>
    <row r="26" spans="1:8" x14ac:dyDescent="0.35">
      <c r="A26" s="40" t="s">
        <v>59</v>
      </c>
      <c r="B26" s="41" t="s">
        <v>60</v>
      </c>
      <c r="C26" s="42" t="s">
        <v>40</v>
      </c>
      <c r="D26" s="43">
        <f>D27+D28+D29+D30+D31+D32+D33+D34+D35+D36+D37+D38</f>
        <v>55.84</v>
      </c>
      <c r="E26" s="43">
        <f>E28+E29+E30+E32+E33+E34+E37</f>
        <v>1410.6970000000001</v>
      </c>
      <c r="F26" s="39"/>
      <c r="G26" s="22">
        <f t="shared" si="0"/>
        <v>1354.8570000000002</v>
      </c>
      <c r="H26" s="23">
        <f t="shared" si="1"/>
        <v>24.263198424068769</v>
      </c>
    </row>
    <row r="27" spans="1:8" x14ac:dyDescent="0.35">
      <c r="A27" s="40" t="s">
        <v>61</v>
      </c>
      <c r="B27" s="41" t="s">
        <v>62</v>
      </c>
      <c r="C27" s="42" t="s">
        <v>40</v>
      </c>
      <c r="D27" s="43">
        <v>0</v>
      </c>
      <c r="E27" s="43">
        <f>'[1]НВВ '!H39</f>
        <v>0</v>
      </c>
      <c r="F27" s="39"/>
      <c r="G27" s="22">
        <f t="shared" si="0"/>
        <v>0</v>
      </c>
      <c r="H27" s="23" t="e">
        <f t="shared" si="1"/>
        <v>#DIV/0!</v>
      </c>
    </row>
    <row r="28" spans="1:8" x14ac:dyDescent="0.35">
      <c r="A28" s="40" t="s">
        <v>63</v>
      </c>
      <c r="B28" s="41" t="s">
        <v>64</v>
      </c>
      <c r="C28" s="42" t="s">
        <v>40</v>
      </c>
      <c r="D28" s="43">
        <v>17.45</v>
      </c>
      <c r="E28" s="43">
        <v>1.46</v>
      </c>
      <c r="F28" s="45"/>
      <c r="G28" s="22">
        <f t="shared" si="0"/>
        <v>-15.989999999999998</v>
      </c>
      <c r="H28" s="23">
        <f t="shared" si="1"/>
        <v>-0.91633237822349567</v>
      </c>
    </row>
    <row r="29" spans="1:8" ht="26" x14ac:dyDescent="0.35">
      <c r="A29" s="40" t="s">
        <v>65</v>
      </c>
      <c r="B29" s="41" t="s">
        <v>66</v>
      </c>
      <c r="C29" s="42" t="s">
        <v>40</v>
      </c>
      <c r="D29" s="43">
        <v>0</v>
      </c>
      <c r="E29" s="43">
        <v>1023.73</v>
      </c>
      <c r="F29" s="39" t="s">
        <v>370</v>
      </c>
      <c r="G29" s="22">
        <f t="shared" si="0"/>
        <v>1023.73</v>
      </c>
      <c r="H29" s="23" t="e">
        <f t="shared" si="1"/>
        <v>#DIV/0!</v>
      </c>
    </row>
    <row r="30" spans="1:8" ht="35.25" customHeight="1" x14ac:dyDescent="0.35">
      <c r="A30" s="40" t="s">
        <v>67</v>
      </c>
      <c r="B30" s="41" t="s">
        <v>68</v>
      </c>
      <c r="C30" s="42" t="s">
        <v>40</v>
      </c>
      <c r="D30" s="43">
        <v>0</v>
      </c>
      <c r="E30" s="43">
        <v>78.650000000000006</v>
      </c>
      <c r="F30" s="45" t="s">
        <v>374</v>
      </c>
      <c r="G30" s="22">
        <f t="shared" si="0"/>
        <v>78.650000000000006</v>
      </c>
      <c r="H30" s="23" t="e">
        <f t="shared" si="1"/>
        <v>#DIV/0!</v>
      </c>
    </row>
    <row r="31" spans="1:8" x14ac:dyDescent="0.35">
      <c r="A31" s="40" t="s">
        <v>69</v>
      </c>
      <c r="B31" s="41" t="s">
        <v>70</v>
      </c>
      <c r="C31" s="42" t="s">
        <v>40</v>
      </c>
      <c r="D31" s="43">
        <v>5.39</v>
      </c>
      <c r="E31" s="43">
        <v>0</v>
      </c>
      <c r="F31" s="39"/>
      <c r="G31" s="22">
        <f t="shared" si="0"/>
        <v>-5.39</v>
      </c>
      <c r="H31" s="23">
        <f t="shared" si="1"/>
        <v>-1</v>
      </c>
    </row>
    <row r="32" spans="1:8" x14ac:dyDescent="0.35">
      <c r="A32" s="40" t="s">
        <v>71</v>
      </c>
      <c r="B32" s="41" t="s">
        <v>72</v>
      </c>
      <c r="C32" s="42" t="s">
        <v>40</v>
      </c>
      <c r="D32" s="43">
        <v>0</v>
      </c>
      <c r="E32" s="43">
        <v>20.34</v>
      </c>
      <c r="F32" s="39"/>
      <c r="G32" s="22">
        <f t="shared" si="0"/>
        <v>20.34</v>
      </c>
      <c r="H32" s="23" t="e">
        <f t="shared" si="1"/>
        <v>#DIV/0!</v>
      </c>
    </row>
    <row r="33" spans="1:8" x14ac:dyDescent="0.35">
      <c r="A33" s="40" t="s">
        <v>73</v>
      </c>
      <c r="B33" s="41" t="s">
        <v>74</v>
      </c>
      <c r="C33" s="42" t="s">
        <v>40</v>
      </c>
      <c r="D33" s="43">
        <v>3.79</v>
      </c>
      <c r="E33" s="43">
        <v>2.0670000000000002</v>
      </c>
      <c r="F33" s="39"/>
      <c r="G33" s="22">
        <f t="shared" si="0"/>
        <v>-1.7229999999999999</v>
      </c>
      <c r="H33" s="23">
        <f t="shared" si="1"/>
        <v>-0.45461741424802105</v>
      </c>
    </row>
    <row r="34" spans="1:8" x14ac:dyDescent="0.35">
      <c r="A34" s="14" t="s">
        <v>75</v>
      </c>
      <c r="B34" s="15" t="s">
        <v>76</v>
      </c>
      <c r="C34" s="12" t="s">
        <v>40</v>
      </c>
      <c r="D34" s="36">
        <v>9.69</v>
      </c>
      <c r="E34" s="36">
        <v>5.42</v>
      </c>
      <c r="F34" s="39"/>
      <c r="G34" s="22">
        <f t="shared" si="0"/>
        <v>-4.2699999999999996</v>
      </c>
      <c r="H34" s="23">
        <f t="shared" si="1"/>
        <v>-0.44066047471620223</v>
      </c>
    </row>
    <row r="35" spans="1:8" ht="26" x14ac:dyDescent="0.35">
      <c r="A35" s="14" t="s">
        <v>77</v>
      </c>
      <c r="B35" s="15" t="s">
        <v>78</v>
      </c>
      <c r="C35" s="12" t="s">
        <v>40</v>
      </c>
      <c r="D35" s="36">
        <v>0</v>
      </c>
      <c r="E35" s="36">
        <f>'[1]НВВ '!H71</f>
        <v>0</v>
      </c>
      <c r="F35" s="39"/>
      <c r="G35" s="22">
        <f t="shared" si="0"/>
        <v>0</v>
      </c>
      <c r="H35" s="23" t="e">
        <f t="shared" si="1"/>
        <v>#DIV/0!</v>
      </c>
    </row>
    <row r="36" spans="1:8" x14ac:dyDescent="0.35">
      <c r="A36" s="14" t="s">
        <v>79</v>
      </c>
      <c r="B36" s="15" t="s">
        <v>80</v>
      </c>
      <c r="C36" s="12" t="s">
        <v>40</v>
      </c>
      <c r="D36" s="36">
        <v>0</v>
      </c>
      <c r="E36" s="36">
        <f>'[1]НВВ '!H79</f>
        <v>0</v>
      </c>
      <c r="F36" s="45"/>
      <c r="G36" s="22">
        <f t="shared" si="0"/>
        <v>0</v>
      </c>
      <c r="H36" s="23" t="e">
        <f t="shared" si="1"/>
        <v>#DIV/0!</v>
      </c>
    </row>
    <row r="37" spans="1:8" ht="21.75" customHeight="1" x14ac:dyDescent="0.35">
      <c r="A37" s="40" t="s">
        <v>81</v>
      </c>
      <c r="B37" s="41" t="s">
        <v>82</v>
      </c>
      <c r="C37" s="42" t="s">
        <v>40</v>
      </c>
      <c r="D37" s="43">
        <v>19.52</v>
      </c>
      <c r="E37" s="43">
        <v>279.02999999999997</v>
      </c>
      <c r="F37" s="149"/>
      <c r="G37" s="22">
        <f t="shared" si="0"/>
        <v>259.51</v>
      </c>
      <c r="H37" s="23">
        <f t="shared" si="1"/>
        <v>13.294569672131148</v>
      </c>
    </row>
    <row r="38" spans="1:8" ht="18" customHeight="1" x14ac:dyDescent="0.35">
      <c r="A38" s="40" t="s">
        <v>83</v>
      </c>
      <c r="B38" s="41" t="s">
        <v>84</v>
      </c>
      <c r="C38" s="42" t="s">
        <v>40</v>
      </c>
      <c r="D38" s="43">
        <v>0</v>
      </c>
      <c r="E38" s="43">
        <f>'[1]НВВ '!H102</f>
        <v>0</v>
      </c>
      <c r="F38" s="150"/>
      <c r="G38" s="22">
        <f t="shared" si="0"/>
        <v>0</v>
      </c>
      <c r="H38" s="23" t="e">
        <f t="shared" si="1"/>
        <v>#DIV/0!</v>
      </c>
    </row>
    <row r="39" spans="1:8" ht="26" x14ac:dyDescent="0.35">
      <c r="A39" s="40" t="s">
        <v>85</v>
      </c>
      <c r="B39" s="41" t="s">
        <v>86</v>
      </c>
      <c r="C39" s="42" t="s">
        <v>40</v>
      </c>
      <c r="D39" s="43"/>
      <c r="E39" s="43"/>
      <c r="F39" s="16"/>
      <c r="G39" s="22">
        <f t="shared" si="0"/>
        <v>0</v>
      </c>
      <c r="H39" s="23" t="e">
        <f t="shared" si="1"/>
        <v>#DIV/0!</v>
      </c>
    </row>
    <row r="40" spans="1:8" ht="13.5" thickBot="1" x14ac:dyDescent="0.4">
      <c r="A40" s="40" t="s">
        <v>87</v>
      </c>
      <c r="B40" s="41" t="s">
        <v>88</v>
      </c>
      <c r="C40" s="42" t="s">
        <v>40</v>
      </c>
      <c r="D40" s="43">
        <v>78.42</v>
      </c>
      <c r="E40" s="43">
        <v>9.85</v>
      </c>
      <c r="F40" s="48"/>
      <c r="G40" s="22">
        <f t="shared" si="0"/>
        <v>-68.570000000000007</v>
      </c>
      <c r="H40" s="23">
        <f t="shared" si="1"/>
        <v>-0.87439428717163992</v>
      </c>
    </row>
    <row r="41" spans="1:8" s="24" customFormat="1" ht="13.5" thickBot="1" x14ac:dyDescent="0.4">
      <c r="A41" s="25" t="s">
        <v>9</v>
      </c>
      <c r="B41" s="26" t="s">
        <v>89</v>
      </c>
      <c r="C41" s="27" t="s">
        <v>40</v>
      </c>
      <c r="D41" s="29">
        <f>D42+D43+D44+D45+D46+D47+D48+D49+D50+D51+D53+D54</f>
        <v>5434.4500000000007</v>
      </c>
      <c r="E41" s="29">
        <f>E44+E45+E47+E50</f>
        <v>3987.5800000000004</v>
      </c>
      <c r="F41" s="30"/>
      <c r="G41" s="22">
        <f t="shared" si="0"/>
        <v>-1446.8700000000003</v>
      </c>
      <c r="H41" s="23">
        <f t="shared" si="1"/>
        <v>-0.2662403739108834</v>
      </c>
    </row>
    <row r="42" spans="1:8" x14ac:dyDescent="0.35">
      <c r="A42" s="14" t="s">
        <v>90</v>
      </c>
      <c r="B42" s="15" t="s">
        <v>91</v>
      </c>
      <c r="C42" s="12" t="s">
        <v>40</v>
      </c>
      <c r="D42" s="36">
        <v>0</v>
      </c>
      <c r="E42" s="36">
        <f>'[1]НВВ '!H106</f>
        <v>0</v>
      </c>
      <c r="F42" s="37"/>
      <c r="G42" s="22">
        <f t="shared" si="0"/>
        <v>0</v>
      </c>
      <c r="H42" s="23" t="e">
        <f t="shared" si="1"/>
        <v>#DIV/0!</v>
      </c>
    </row>
    <row r="43" spans="1:8" ht="26" x14ac:dyDescent="0.35">
      <c r="A43" s="14" t="s">
        <v>92</v>
      </c>
      <c r="B43" s="15" t="s">
        <v>93</v>
      </c>
      <c r="C43" s="12" t="s">
        <v>40</v>
      </c>
      <c r="D43" s="49"/>
      <c r="E43" s="49"/>
      <c r="F43" s="37"/>
      <c r="G43" s="22">
        <f t="shared" si="0"/>
        <v>0</v>
      </c>
      <c r="H43" s="23" t="e">
        <f t="shared" si="1"/>
        <v>#DIV/0!</v>
      </c>
    </row>
    <row r="44" spans="1:8" x14ac:dyDescent="0.35">
      <c r="A44" s="14" t="s">
        <v>94</v>
      </c>
      <c r="B44" s="15" t="s">
        <v>95</v>
      </c>
      <c r="C44" s="12" t="s">
        <v>40</v>
      </c>
      <c r="D44" s="36">
        <v>3455.37</v>
      </c>
      <c r="E44" s="36">
        <v>2684.3</v>
      </c>
      <c r="F44" s="16" t="s">
        <v>372</v>
      </c>
      <c r="G44" s="22">
        <f t="shared" si="0"/>
        <v>-771.06999999999971</v>
      </c>
      <c r="H44" s="23">
        <f t="shared" si="1"/>
        <v>-0.22315121101358168</v>
      </c>
    </row>
    <row r="45" spans="1:8" x14ac:dyDescent="0.35">
      <c r="A45" s="14" t="s">
        <v>96</v>
      </c>
      <c r="B45" s="15" t="s">
        <v>97</v>
      </c>
      <c r="C45" s="12" t="s">
        <v>40</v>
      </c>
      <c r="D45" s="36">
        <v>369.38</v>
      </c>
      <c r="E45" s="36">
        <v>664.33</v>
      </c>
      <c r="F45" s="37"/>
      <c r="G45" s="22">
        <f t="shared" si="0"/>
        <v>294.95000000000005</v>
      </c>
      <c r="H45" s="23">
        <f t="shared" si="1"/>
        <v>0.79850018950674118</v>
      </c>
    </row>
    <row r="46" spans="1:8" ht="26" x14ac:dyDescent="0.35">
      <c r="A46" s="14" t="s">
        <v>98</v>
      </c>
      <c r="B46" s="15" t="s">
        <v>99</v>
      </c>
      <c r="C46" s="12" t="s">
        <v>40</v>
      </c>
      <c r="D46" s="36">
        <v>0</v>
      </c>
      <c r="E46" s="36">
        <f>'[1]НВВ '!H123</f>
        <v>0</v>
      </c>
      <c r="F46" s="16"/>
      <c r="G46" s="22">
        <f t="shared" si="0"/>
        <v>0</v>
      </c>
      <c r="H46" s="23" t="e">
        <f t="shared" si="1"/>
        <v>#DIV/0!</v>
      </c>
    </row>
    <row r="47" spans="1:8" x14ac:dyDescent="0.35">
      <c r="A47" s="14" t="s">
        <v>100</v>
      </c>
      <c r="B47" s="15" t="s">
        <v>101</v>
      </c>
      <c r="C47" s="12" t="s">
        <v>40</v>
      </c>
      <c r="D47" s="36">
        <v>143.55000000000001</v>
      </c>
      <c r="E47" s="43">
        <v>497.67</v>
      </c>
      <c r="F47" s="16"/>
      <c r="G47" s="22">
        <f t="shared" si="0"/>
        <v>354.12</v>
      </c>
      <c r="H47" s="23">
        <f t="shared" si="1"/>
        <v>2.4668756530825493</v>
      </c>
    </row>
    <row r="48" spans="1:8" x14ac:dyDescent="0.35">
      <c r="A48" s="14" t="s">
        <v>102</v>
      </c>
      <c r="B48" s="15" t="s">
        <v>103</v>
      </c>
      <c r="C48" s="12" t="s">
        <v>40</v>
      </c>
      <c r="D48" s="36">
        <v>0</v>
      </c>
      <c r="E48" s="36">
        <f>'[1]НВВ '!H122</f>
        <v>0</v>
      </c>
      <c r="F48" s="37"/>
      <c r="G48" s="22">
        <f t="shared" si="0"/>
        <v>0</v>
      </c>
      <c r="H48" s="23" t="e">
        <f t="shared" si="1"/>
        <v>#DIV/0!</v>
      </c>
    </row>
    <row r="49" spans="1:8" x14ac:dyDescent="0.35">
      <c r="A49" s="14" t="s">
        <v>104</v>
      </c>
      <c r="B49" s="15" t="s">
        <v>369</v>
      </c>
      <c r="C49" s="12" t="s">
        <v>40</v>
      </c>
      <c r="D49" s="36">
        <v>50.9</v>
      </c>
      <c r="E49" s="36">
        <f>'[1]НВВ '!H118</f>
        <v>0</v>
      </c>
      <c r="F49" s="37"/>
      <c r="G49" s="22">
        <f t="shared" si="0"/>
        <v>-50.9</v>
      </c>
      <c r="H49" s="23">
        <f t="shared" si="1"/>
        <v>-1</v>
      </c>
    </row>
    <row r="50" spans="1:8" x14ac:dyDescent="0.35">
      <c r="A50" s="14" t="s">
        <v>105</v>
      </c>
      <c r="B50" s="15" t="s">
        <v>106</v>
      </c>
      <c r="C50" s="12" t="s">
        <v>40</v>
      </c>
      <c r="D50" s="36">
        <v>0</v>
      </c>
      <c r="E50" s="36">
        <v>141.28</v>
      </c>
      <c r="F50" s="47"/>
      <c r="G50" s="22">
        <f t="shared" si="0"/>
        <v>141.28</v>
      </c>
      <c r="H50" s="23" t="e">
        <f t="shared" si="1"/>
        <v>#DIV/0!</v>
      </c>
    </row>
    <row r="51" spans="1:8" ht="39" x14ac:dyDescent="0.35">
      <c r="A51" s="14" t="s">
        <v>107</v>
      </c>
      <c r="B51" s="15" t="s">
        <v>108</v>
      </c>
      <c r="C51" s="12" t="s">
        <v>40</v>
      </c>
      <c r="D51" s="36">
        <f>'[1]НВВ '!G120</f>
        <v>0</v>
      </c>
      <c r="E51" s="49">
        <f>'[1]НВВ '!H120</f>
        <v>0</v>
      </c>
      <c r="F51" s="47"/>
      <c r="G51" s="22">
        <f t="shared" si="0"/>
        <v>0</v>
      </c>
      <c r="H51" s="23" t="e">
        <f t="shared" si="1"/>
        <v>#DIV/0!</v>
      </c>
    </row>
    <row r="52" spans="1:8" x14ac:dyDescent="0.35">
      <c r="A52" s="14" t="s">
        <v>109</v>
      </c>
      <c r="B52" s="15" t="s">
        <v>110</v>
      </c>
      <c r="C52" s="12" t="s">
        <v>111</v>
      </c>
      <c r="D52" s="50"/>
      <c r="E52" s="50"/>
      <c r="F52" s="37"/>
      <c r="G52" s="22">
        <f t="shared" si="0"/>
        <v>0</v>
      </c>
      <c r="H52" s="23" t="e">
        <f t="shared" si="1"/>
        <v>#DIV/0!</v>
      </c>
    </row>
    <row r="53" spans="1:8" ht="78" x14ac:dyDescent="0.35">
      <c r="A53" s="14" t="s">
        <v>112</v>
      </c>
      <c r="B53" s="15" t="s">
        <v>113</v>
      </c>
      <c r="C53" s="12" t="s">
        <v>40</v>
      </c>
      <c r="D53" s="36"/>
      <c r="E53" s="36"/>
      <c r="F53" s="37"/>
      <c r="G53" s="22">
        <f t="shared" si="0"/>
        <v>0</v>
      </c>
      <c r="H53" s="23" t="e">
        <f t="shared" si="1"/>
        <v>#DIV/0!</v>
      </c>
    </row>
    <row r="54" spans="1:8" ht="26" x14ac:dyDescent="0.35">
      <c r="A54" s="14" t="s">
        <v>114</v>
      </c>
      <c r="B54" s="15" t="s">
        <v>115</v>
      </c>
      <c r="C54" s="12" t="s">
        <v>40</v>
      </c>
      <c r="D54" s="36">
        <v>1415.25</v>
      </c>
      <c r="E54" s="36">
        <f>'[1]НВВ '!H117</f>
        <v>0</v>
      </c>
      <c r="F54" s="37" t="s">
        <v>371</v>
      </c>
      <c r="G54" s="22">
        <f t="shared" si="0"/>
        <v>-1415.25</v>
      </c>
      <c r="H54" s="23">
        <f t="shared" si="1"/>
        <v>-1</v>
      </c>
    </row>
    <row r="55" spans="1:8" ht="26" x14ac:dyDescent="0.35">
      <c r="A55" s="14" t="s">
        <v>11</v>
      </c>
      <c r="B55" s="15" t="s">
        <v>116</v>
      </c>
      <c r="C55" s="12" t="s">
        <v>40</v>
      </c>
      <c r="D55" s="36">
        <v>-637.97</v>
      </c>
      <c r="E55" s="36">
        <f>'[1]НВВ '!H126</f>
        <v>0</v>
      </c>
      <c r="F55" s="37"/>
      <c r="G55" s="22">
        <f t="shared" si="0"/>
        <v>637.97</v>
      </c>
      <c r="H55" s="23">
        <f t="shared" si="1"/>
        <v>-1</v>
      </c>
    </row>
    <row r="56" spans="1:8" ht="26.5" thickBot="1" x14ac:dyDescent="0.4">
      <c r="A56" s="51" t="s">
        <v>117</v>
      </c>
      <c r="B56" s="52" t="s">
        <v>118</v>
      </c>
      <c r="C56" s="53" t="s">
        <v>40</v>
      </c>
      <c r="D56" s="54">
        <f>D18+D22+D27</f>
        <v>0</v>
      </c>
      <c r="E56" s="54">
        <f>E18+E22+E27</f>
        <v>14312.82</v>
      </c>
      <c r="F56" s="55"/>
      <c r="G56" s="22">
        <f t="shared" si="0"/>
        <v>14312.82</v>
      </c>
      <c r="H56" s="23" t="e">
        <f t="shared" si="1"/>
        <v>#DIV/0!</v>
      </c>
    </row>
    <row r="57" spans="1:8" s="24" customFormat="1" ht="26.5" thickBot="1" x14ac:dyDescent="0.4">
      <c r="A57" s="25" t="s">
        <v>119</v>
      </c>
      <c r="B57" s="26" t="s">
        <v>120</v>
      </c>
      <c r="C57" s="27" t="s">
        <v>40</v>
      </c>
      <c r="D57" s="29">
        <v>8916.61</v>
      </c>
      <c r="E57" s="29">
        <v>10493.3</v>
      </c>
      <c r="F57" s="56"/>
      <c r="G57" s="22">
        <f t="shared" si="0"/>
        <v>1576.6899999999987</v>
      </c>
      <c r="H57" s="23">
        <f t="shared" si="1"/>
        <v>0.17682617048407395</v>
      </c>
    </row>
    <row r="58" spans="1:8" ht="26" x14ac:dyDescent="0.35">
      <c r="A58" s="31" t="s">
        <v>3</v>
      </c>
      <c r="B58" s="32" t="s">
        <v>121</v>
      </c>
      <c r="C58" s="33" t="s">
        <v>122</v>
      </c>
      <c r="D58" s="34">
        <v>3442.4</v>
      </c>
      <c r="E58" s="34">
        <v>3765.78</v>
      </c>
      <c r="F58" s="57"/>
      <c r="G58" s="22">
        <f t="shared" si="0"/>
        <v>323.38000000000011</v>
      </c>
      <c r="H58" s="23">
        <f t="shared" si="1"/>
        <v>9.3940274227283321E-2</v>
      </c>
    </row>
    <row r="59" spans="1:8" ht="43.5" customHeight="1" x14ac:dyDescent="0.35">
      <c r="A59" s="14" t="s">
        <v>9</v>
      </c>
      <c r="B59" s="32" t="s">
        <v>123</v>
      </c>
      <c r="C59" s="58" t="s">
        <v>40</v>
      </c>
      <c r="D59" s="59">
        <v>2.5999999999999999E-3</v>
      </c>
      <c r="E59" s="59">
        <v>2.7000000000000001E-3</v>
      </c>
      <c r="F59" s="60"/>
      <c r="G59" s="22">
        <f t="shared" si="0"/>
        <v>1.0000000000000026E-4</v>
      </c>
      <c r="H59" s="23">
        <f t="shared" si="1"/>
        <v>3.8461538461538561E-2</v>
      </c>
    </row>
    <row r="60" spans="1:8" ht="39" x14ac:dyDescent="0.35">
      <c r="A60" s="14" t="s">
        <v>124</v>
      </c>
      <c r="B60" s="15" t="s">
        <v>125</v>
      </c>
      <c r="C60" s="12" t="s">
        <v>37</v>
      </c>
      <c r="D60" s="136" t="s">
        <v>37</v>
      </c>
      <c r="E60" s="136" t="s">
        <v>37</v>
      </c>
      <c r="F60" s="16"/>
      <c r="G60" s="22" t="e">
        <f t="shared" si="0"/>
        <v>#VALUE!</v>
      </c>
      <c r="H60" s="23" t="e">
        <f t="shared" si="1"/>
        <v>#VALUE!</v>
      </c>
    </row>
    <row r="61" spans="1:8" x14ac:dyDescent="0.35">
      <c r="A61" s="61" t="s">
        <v>38</v>
      </c>
      <c r="B61" s="62" t="s">
        <v>126</v>
      </c>
      <c r="C61" s="63" t="s">
        <v>127</v>
      </c>
      <c r="D61" s="50">
        <v>92</v>
      </c>
      <c r="E61" s="50">
        <v>95</v>
      </c>
      <c r="F61" s="47"/>
      <c r="G61" s="22">
        <f t="shared" si="0"/>
        <v>3</v>
      </c>
      <c r="H61" s="23">
        <f t="shared" si="1"/>
        <v>3.2608695652173912E-2</v>
      </c>
    </row>
    <row r="62" spans="1:8" x14ac:dyDescent="0.35">
      <c r="A62" s="14" t="s">
        <v>128</v>
      </c>
      <c r="B62" s="15" t="s">
        <v>129</v>
      </c>
      <c r="C62" s="12" t="s">
        <v>130</v>
      </c>
      <c r="D62" s="137">
        <v>128.58000000000001</v>
      </c>
      <c r="E62" s="137">
        <v>130.47</v>
      </c>
      <c r="F62" s="37"/>
      <c r="G62" s="22">
        <f t="shared" si="0"/>
        <v>1.8899999999999864</v>
      </c>
      <c r="H62" s="23">
        <f t="shared" si="1"/>
        <v>1.4699020065328871E-2</v>
      </c>
    </row>
    <row r="63" spans="1:8" ht="26" x14ac:dyDescent="0.35">
      <c r="A63" s="14" t="s">
        <v>131</v>
      </c>
      <c r="B63" s="15" t="s">
        <v>132</v>
      </c>
      <c r="C63" s="12" t="s">
        <v>130</v>
      </c>
      <c r="D63" s="136">
        <v>115.5</v>
      </c>
      <c r="E63" s="136">
        <v>115.6</v>
      </c>
      <c r="F63" s="37"/>
      <c r="G63" s="22">
        <f t="shared" si="0"/>
        <v>9.9999999999994316E-2</v>
      </c>
      <c r="H63" s="23">
        <f t="shared" si="1"/>
        <v>8.6580086580081658E-4</v>
      </c>
    </row>
    <row r="64" spans="1:8" ht="26" x14ac:dyDescent="0.35">
      <c r="A64" s="14" t="s">
        <v>133</v>
      </c>
      <c r="B64" s="15" t="s">
        <v>134</v>
      </c>
      <c r="C64" s="12" t="s">
        <v>130</v>
      </c>
      <c r="D64" s="136">
        <v>0</v>
      </c>
      <c r="E64" s="136">
        <v>0</v>
      </c>
      <c r="F64" s="37"/>
      <c r="G64" s="22">
        <f t="shared" si="0"/>
        <v>0</v>
      </c>
      <c r="H64" s="23" t="e">
        <f t="shared" si="1"/>
        <v>#DIV/0!</v>
      </c>
    </row>
    <row r="65" spans="1:56" ht="26" x14ac:dyDescent="0.35">
      <c r="A65" s="14" t="s">
        <v>135</v>
      </c>
      <c r="B65" s="15" t="s">
        <v>136</v>
      </c>
      <c r="C65" s="12" t="s">
        <v>130</v>
      </c>
      <c r="D65" s="138">
        <v>12.98</v>
      </c>
      <c r="E65" s="138">
        <v>14.87</v>
      </c>
      <c r="F65" s="37"/>
      <c r="G65" s="22">
        <f t="shared" si="0"/>
        <v>1.8899999999999988</v>
      </c>
      <c r="H65" s="23">
        <f t="shared" si="1"/>
        <v>0.14560862865947602</v>
      </c>
    </row>
    <row r="66" spans="1:56" ht="26" x14ac:dyDescent="0.35">
      <c r="A66" s="14" t="s">
        <v>137</v>
      </c>
      <c r="B66" s="15" t="s">
        <v>138</v>
      </c>
      <c r="C66" s="12" t="s">
        <v>130</v>
      </c>
      <c r="D66" s="136">
        <v>0</v>
      </c>
      <c r="E66" s="136">
        <v>0</v>
      </c>
      <c r="F66" s="37"/>
      <c r="G66" s="22">
        <f t="shared" si="0"/>
        <v>0</v>
      </c>
      <c r="H66" s="23" t="e">
        <f t="shared" si="1"/>
        <v>#DIV/0!</v>
      </c>
    </row>
    <row r="67" spans="1:56" x14ac:dyDescent="0.35">
      <c r="A67" s="14" t="s">
        <v>14</v>
      </c>
      <c r="B67" s="15" t="s">
        <v>139</v>
      </c>
      <c r="C67" s="12" t="s">
        <v>1</v>
      </c>
      <c r="D67" s="36">
        <v>68.64</v>
      </c>
      <c r="E67" s="36">
        <v>73.84</v>
      </c>
      <c r="F67" s="37"/>
      <c r="G67" s="22">
        <f t="shared" si="0"/>
        <v>5.2000000000000028</v>
      </c>
      <c r="H67" s="23">
        <f t="shared" si="1"/>
        <v>7.5757575757575801E-2</v>
      </c>
    </row>
    <row r="68" spans="1:56" ht="26" x14ac:dyDescent="0.35">
      <c r="A68" s="14" t="s">
        <v>15</v>
      </c>
      <c r="B68" s="15" t="s">
        <v>140</v>
      </c>
      <c r="C68" s="12" t="s">
        <v>1</v>
      </c>
      <c r="D68" s="36">
        <v>0</v>
      </c>
      <c r="E68" s="36">
        <f>D68</f>
        <v>0</v>
      </c>
      <c r="F68" s="37"/>
      <c r="G68" s="22">
        <f t="shared" si="0"/>
        <v>0</v>
      </c>
      <c r="H68" s="23" t="e">
        <f t="shared" si="1"/>
        <v>#DIV/0!</v>
      </c>
      <c r="AS68" s="1" t="s">
        <v>1</v>
      </c>
      <c r="BD68" s="1">
        <v>0</v>
      </c>
    </row>
    <row r="69" spans="1:56" ht="26" x14ac:dyDescent="0.35">
      <c r="A69" s="14" t="s">
        <v>16</v>
      </c>
      <c r="B69" s="15" t="s">
        <v>141</v>
      </c>
      <c r="C69" s="12" t="s">
        <v>1</v>
      </c>
      <c r="D69" s="36">
        <v>0</v>
      </c>
      <c r="E69" s="36">
        <v>0</v>
      </c>
      <c r="F69" s="37"/>
      <c r="G69" s="22">
        <f t="shared" si="0"/>
        <v>0</v>
      </c>
      <c r="H69" s="23" t="e">
        <f t="shared" si="1"/>
        <v>#DIV/0!</v>
      </c>
      <c r="AS69" s="1" t="s">
        <v>1</v>
      </c>
      <c r="BD69" s="1">
        <v>39.103880000000004</v>
      </c>
    </row>
    <row r="70" spans="1:56" ht="26" x14ac:dyDescent="0.35">
      <c r="A70" s="14" t="s">
        <v>17</v>
      </c>
      <c r="B70" s="15" t="s">
        <v>142</v>
      </c>
      <c r="C70" s="12" t="s">
        <v>1</v>
      </c>
      <c r="D70" s="139">
        <v>66.86</v>
      </c>
      <c r="E70" s="140">
        <v>67.599999999999994</v>
      </c>
      <c r="F70" s="37"/>
      <c r="G70" s="22">
        <f t="shared" si="0"/>
        <v>0.73999999999999488</v>
      </c>
      <c r="H70" s="23">
        <f t="shared" si="1"/>
        <v>1.1067903081064836E-2</v>
      </c>
      <c r="AS70" s="1" t="s">
        <v>1</v>
      </c>
      <c r="BD70" s="1">
        <v>3424.9191000000001</v>
      </c>
    </row>
    <row r="71" spans="1:56" ht="26" x14ac:dyDescent="0.35">
      <c r="A71" s="14" t="s">
        <v>18</v>
      </c>
      <c r="B71" s="15" t="s">
        <v>143</v>
      </c>
      <c r="C71" s="12" t="s">
        <v>1</v>
      </c>
      <c r="D71" s="36">
        <v>1.78</v>
      </c>
      <c r="E71" s="36">
        <v>6.24</v>
      </c>
      <c r="F71" s="142"/>
      <c r="G71" s="22">
        <f t="shared" si="0"/>
        <v>4.46</v>
      </c>
      <c r="H71" s="23">
        <f t="shared" si="1"/>
        <v>2.50561797752809</v>
      </c>
      <c r="AS71" s="1" t="s">
        <v>1</v>
      </c>
      <c r="BD71" s="1">
        <v>8604.7823000000008</v>
      </c>
    </row>
    <row r="72" spans="1:56" x14ac:dyDescent="0.35">
      <c r="A72" s="14" t="s">
        <v>19</v>
      </c>
      <c r="B72" s="15" t="s">
        <v>144</v>
      </c>
      <c r="C72" s="12" t="s">
        <v>1</v>
      </c>
      <c r="D72" s="36">
        <v>2046.3</v>
      </c>
      <c r="E72" s="36">
        <v>2097.3000000000002</v>
      </c>
      <c r="F72" s="142"/>
      <c r="G72" s="22">
        <f t="shared" si="0"/>
        <v>51.000000000000227</v>
      </c>
      <c r="H72" s="23">
        <f t="shared" si="1"/>
        <v>2.4923031813517193E-2</v>
      </c>
    </row>
    <row r="73" spans="1:56" ht="26" x14ac:dyDescent="0.35">
      <c r="A73" s="14" t="s">
        <v>145</v>
      </c>
      <c r="B73" s="15" t="s">
        <v>146</v>
      </c>
      <c r="C73" s="12" t="s">
        <v>1</v>
      </c>
      <c r="D73" s="36">
        <v>1535</v>
      </c>
      <c r="E73" s="36">
        <v>1535</v>
      </c>
      <c r="F73" s="37"/>
      <c r="G73" s="22">
        <f t="shared" si="0"/>
        <v>0</v>
      </c>
      <c r="H73" s="23">
        <f t="shared" si="1"/>
        <v>0</v>
      </c>
    </row>
    <row r="74" spans="1:56" ht="26" x14ac:dyDescent="0.35">
      <c r="A74" s="14" t="s">
        <v>147</v>
      </c>
      <c r="B74" s="15" t="s">
        <v>148</v>
      </c>
      <c r="C74" s="12" t="s">
        <v>1</v>
      </c>
      <c r="D74" s="36">
        <v>0</v>
      </c>
      <c r="E74" s="36">
        <v>0</v>
      </c>
      <c r="F74" s="37"/>
      <c r="G74" s="22">
        <f t="shared" si="0"/>
        <v>0</v>
      </c>
      <c r="H74" s="23" t="e">
        <f t="shared" si="1"/>
        <v>#DIV/0!</v>
      </c>
    </row>
    <row r="75" spans="1:56" ht="26" x14ac:dyDescent="0.35">
      <c r="A75" s="14" t="s">
        <v>149</v>
      </c>
      <c r="B75" s="15" t="s">
        <v>150</v>
      </c>
      <c r="C75" s="12" t="s">
        <v>1</v>
      </c>
      <c r="D75" s="36">
        <v>511.3</v>
      </c>
      <c r="E75" s="36">
        <v>562.29999999999995</v>
      </c>
      <c r="F75" s="37"/>
      <c r="G75" s="22">
        <f t="shared" si="0"/>
        <v>50.999999999999943</v>
      </c>
      <c r="H75" s="23">
        <f t="shared" si="1"/>
        <v>9.9745746137296976E-2</v>
      </c>
    </row>
    <row r="76" spans="1:56" ht="26" x14ac:dyDescent="0.35">
      <c r="A76" s="14" t="s">
        <v>151</v>
      </c>
      <c r="B76" s="15" t="s">
        <v>152</v>
      </c>
      <c r="C76" s="12" t="s">
        <v>1</v>
      </c>
      <c r="D76" s="36">
        <v>0</v>
      </c>
      <c r="E76" s="36">
        <v>0</v>
      </c>
      <c r="F76" s="37"/>
      <c r="G76" s="22">
        <f t="shared" si="0"/>
        <v>0</v>
      </c>
      <c r="H76" s="23" t="e">
        <f t="shared" si="1"/>
        <v>#DIV/0!</v>
      </c>
    </row>
    <row r="77" spans="1:56" x14ac:dyDescent="0.35">
      <c r="A77" s="14" t="s">
        <v>20</v>
      </c>
      <c r="B77" s="15" t="s">
        <v>153</v>
      </c>
      <c r="C77" s="12" t="s">
        <v>154</v>
      </c>
      <c r="D77" s="36">
        <v>21.1</v>
      </c>
      <c r="E77" s="36">
        <v>23.64</v>
      </c>
      <c r="F77" s="37"/>
      <c r="G77" s="22">
        <f t="shared" si="0"/>
        <v>2.5399999999999991</v>
      </c>
      <c r="H77" s="23">
        <f t="shared" si="1"/>
        <v>0.12037914691943123</v>
      </c>
    </row>
    <row r="78" spans="1:56" x14ac:dyDescent="0.35">
      <c r="A78" s="14" t="s">
        <v>155</v>
      </c>
      <c r="B78" s="15" t="s">
        <v>156</v>
      </c>
      <c r="C78" s="12" t="s">
        <v>154</v>
      </c>
      <c r="D78" s="64">
        <v>0</v>
      </c>
      <c r="E78" s="64">
        <v>0</v>
      </c>
      <c r="F78" s="37"/>
      <c r="G78" s="22">
        <f t="shared" si="0"/>
        <v>0</v>
      </c>
      <c r="H78" s="23" t="e">
        <f t="shared" si="1"/>
        <v>#DIV/0!</v>
      </c>
    </row>
    <row r="79" spans="1:56" x14ac:dyDescent="0.35">
      <c r="A79" s="14" t="s">
        <v>157</v>
      </c>
      <c r="B79" s="15" t="s">
        <v>158</v>
      </c>
      <c r="C79" s="12" t="s">
        <v>154</v>
      </c>
      <c r="D79" s="36">
        <v>0</v>
      </c>
      <c r="E79" s="36">
        <v>0</v>
      </c>
      <c r="F79" s="37"/>
      <c r="G79" s="22">
        <f t="shared" ref="G79:G82" si="2">E79-D79</f>
        <v>0</v>
      </c>
      <c r="H79" s="23" t="e">
        <f t="shared" ref="H79:H82" si="3">G79/D79</f>
        <v>#DIV/0!</v>
      </c>
    </row>
    <row r="80" spans="1:56" x14ac:dyDescent="0.35">
      <c r="A80" s="14" t="s">
        <v>159</v>
      </c>
      <c r="B80" s="15" t="s">
        <v>160</v>
      </c>
      <c r="C80" s="12" t="s">
        <v>154</v>
      </c>
      <c r="D80" s="36">
        <v>20.440000000000001</v>
      </c>
      <c r="E80" s="36">
        <v>20.65</v>
      </c>
      <c r="F80" s="37"/>
      <c r="G80" s="22">
        <f t="shared" si="2"/>
        <v>0.2099999999999973</v>
      </c>
      <c r="H80" s="23">
        <f t="shared" si="3"/>
        <v>1.0273972602739594E-2</v>
      </c>
    </row>
    <row r="81" spans="1:8" x14ac:dyDescent="0.35">
      <c r="A81" s="14" t="s">
        <v>161</v>
      </c>
      <c r="B81" s="15" t="s">
        <v>162</v>
      </c>
      <c r="C81" s="12" t="s">
        <v>154</v>
      </c>
      <c r="D81" s="36">
        <v>0.66</v>
      </c>
      <c r="E81" s="36">
        <v>2.99</v>
      </c>
      <c r="F81" s="37"/>
      <c r="G81" s="22">
        <f t="shared" si="2"/>
        <v>2.33</v>
      </c>
      <c r="H81" s="23">
        <f t="shared" si="3"/>
        <v>3.5303030303030303</v>
      </c>
    </row>
    <row r="82" spans="1:8" x14ac:dyDescent="0.35">
      <c r="A82" s="14" t="s">
        <v>21</v>
      </c>
      <c r="B82" s="15" t="s">
        <v>163</v>
      </c>
      <c r="C82" s="12" t="s">
        <v>0</v>
      </c>
      <c r="D82" s="141">
        <v>0.90759999999999996</v>
      </c>
      <c r="E82" s="141">
        <v>0.8528</v>
      </c>
      <c r="F82" s="37"/>
      <c r="G82" s="22">
        <f t="shared" si="2"/>
        <v>-5.479999999999996E-2</v>
      </c>
      <c r="H82" s="23">
        <f t="shared" si="3"/>
        <v>-6.0379021595416443E-2</v>
      </c>
    </row>
    <row r="83" spans="1:8" ht="26" x14ac:dyDescent="0.35">
      <c r="A83" s="14" t="s">
        <v>22</v>
      </c>
      <c r="B83" s="15" t="s">
        <v>164</v>
      </c>
      <c r="C83" s="12" t="s">
        <v>40</v>
      </c>
      <c r="D83" s="63"/>
      <c r="E83" s="49"/>
      <c r="F83" s="37"/>
      <c r="G83" s="64"/>
      <c r="H83" s="65">
        <f>IFERROR(E83/D83,0)</f>
        <v>0</v>
      </c>
    </row>
    <row r="84" spans="1:8" x14ac:dyDescent="0.35">
      <c r="A84" s="14" t="s">
        <v>165</v>
      </c>
      <c r="B84" s="15" t="s">
        <v>166</v>
      </c>
      <c r="C84" s="12" t="s">
        <v>40</v>
      </c>
      <c r="D84" s="63"/>
      <c r="E84" s="49"/>
      <c r="F84" s="37"/>
      <c r="G84" s="64"/>
      <c r="H84" s="65">
        <f>IFERROR(E84/D84,0)</f>
        <v>0</v>
      </c>
    </row>
    <row r="85" spans="1:8" ht="26" x14ac:dyDescent="0.35">
      <c r="A85" s="14" t="s">
        <v>23</v>
      </c>
      <c r="B85" s="15" t="s">
        <v>167</v>
      </c>
      <c r="C85" s="12" t="s">
        <v>0</v>
      </c>
      <c r="D85" s="136" t="s">
        <v>37</v>
      </c>
      <c r="E85" s="136" t="s">
        <v>37</v>
      </c>
      <c r="F85" s="16" t="s">
        <v>37</v>
      </c>
      <c r="G85" s="64"/>
      <c r="H85" s="65"/>
    </row>
    <row r="88" spans="1:8" ht="37.5" customHeight="1" x14ac:dyDescent="0.35">
      <c r="A88" s="143" t="s">
        <v>168</v>
      </c>
      <c r="B88" s="144"/>
      <c r="C88" s="144"/>
      <c r="D88" s="144"/>
      <c r="E88" s="144"/>
      <c r="F88" s="144"/>
    </row>
    <row r="89" spans="1:8" ht="24" customHeight="1" x14ac:dyDescent="0.35">
      <c r="A89" s="143" t="s">
        <v>169</v>
      </c>
      <c r="B89" s="144"/>
      <c r="C89" s="144"/>
      <c r="D89" s="144"/>
      <c r="E89" s="144"/>
      <c r="F89" s="144"/>
    </row>
    <row r="90" spans="1:8" ht="24" customHeight="1" x14ac:dyDescent="0.35">
      <c r="A90" s="143" t="s">
        <v>170</v>
      </c>
      <c r="B90" s="144"/>
      <c r="C90" s="144"/>
      <c r="D90" s="144"/>
      <c r="E90" s="144"/>
      <c r="F90" s="144"/>
    </row>
    <row r="91" spans="1:8" ht="24" customHeight="1" x14ac:dyDescent="0.35">
      <c r="A91" s="143" t="s">
        <v>171</v>
      </c>
      <c r="B91" s="144"/>
      <c r="C91" s="144"/>
      <c r="D91" s="144"/>
      <c r="E91" s="144"/>
      <c r="F91" s="144"/>
    </row>
    <row r="92" spans="1:8" ht="27" customHeight="1" x14ac:dyDescent="0.35">
      <c r="A92" s="143" t="s">
        <v>172</v>
      </c>
      <c r="B92" s="144"/>
      <c r="C92" s="144"/>
      <c r="D92" s="144"/>
      <c r="E92" s="144"/>
      <c r="F92" s="144"/>
    </row>
    <row r="93" spans="1:8" x14ac:dyDescent="0.35">
      <c r="D93" s="44"/>
      <c r="E93" s="44"/>
    </row>
    <row r="94" spans="1:8" x14ac:dyDescent="0.35">
      <c r="D94" s="44"/>
      <c r="E94" s="44"/>
      <c r="F94" s="66"/>
      <c r="G94" s="67"/>
    </row>
    <row r="95" spans="1:8" x14ac:dyDescent="0.35">
      <c r="E95" s="46"/>
      <c r="F95" s="66"/>
      <c r="G95" s="67"/>
    </row>
  </sheetData>
  <mergeCells count="13">
    <mergeCell ref="A92:F92"/>
    <mergeCell ref="A4:F4"/>
    <mergeCell ref="A6:B6"/>
    <mergeCell ref="A11:A12"/>
    <mergeCell ref="B11:B12"/>
    <mergeCell ref="C11:C12"/>
    <mergeCell ref="D11:E11"/>
    <mergeCell ref="F11:F12"/>
    <mergeCell ref="F37:F38"/>
    <mergeCell ref="A88:F88"/>
    <mergeCell ref="A89:F89"/>
    <mergeCell ref="A90:F90"/>
    <mergeCell ref="A91:F9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6"/>
  <sheetViews>
    <sheetView tabSelected="1" workbookViewId="0">
      <selection activeCell="I38" sqref="I38"/>
    </sheetView>
  </sheetViews>
  <sheetFormatPr defaultColWidth="0.81640625" defaultRowHeight="10.5" x14ac:dyDescent="0.35"/>
  <cols>
    <col min="1" max="1" width="31.453125" style="73" customWidth="1"/>
    <col min="2" max="2" width="8.54296875" style="73" customWidth="1"/>
    <col min="3" max="3" width="8.81640625" style="73" customWidth="1"/>
    <col min="4" max="4" width="12.7265625" style="73" customWidth="1"/>
    <col min="5" max="5" width="12.54296875" style="73" customWidth="1"/>
    <col min="6" max="6" width="11.7265625" style="73" customWidth="1"/>
    <col min="7" max="7" width="13.7265625" style="73" customWidth="1"/>
    <col min="8" max="8" width="11.54296875" style="73" customWidth="1"/>
    <col min="9" max="10" width="11.81640625" style="73" customWidth="1"/>
    <col min="11" max="11" width="11.453125" style="73" customWidth="1"/>
    <col min="12" max="12" width="13.54296875" style="73" customWidth="1"/>
    <col min="13" max="13" width="12.453125" style="73" customWidth="1"/>
    <col min="14" max="14" width="15.7265625" style="73" customWidth="1"/>
    <col min="15" max="102" width="8.1796875" style="73" customWidth="1"/>
    <col min="103" max="16384" width="0.81640625" style="73"/>
  </cols>
  <sheetData>
    <row r="1" spans="1:14" s="71" customFormat="1" ht="11.25" customHeight="1" x14ac:dyDescent="0.35">
      <c r="N1" s="72" t="s">
        <v>175</v>
      </c>
    </row>
    <row r="2" spans="1:14" ht="11.25" customHeight="1" x14ac:dyDescent="0.35"/>
    <row r="3" spans="1:14" ht="15" customHeight="1" x14ac:dyDescent="0.35">
      <c r="A3" s="152" t="s">
        <v>176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</row>
    <row r="4" spans="1:14" x14ac:dyDescent="0.35">
      <c r="A4" s="153" t="s">
        <v>177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</row>
    <row r="5" spans="1:14" ht="11.25" customHeight="1" x14ac:dyDescent="0.35"/>
    <row r="6" spans="1:14" ht="26.25" customHeight="1" x14ac:dyDescent="0.35">
      <c r="A6" s="73" t="s">
        <v>178</v>
      </c>
      <c r="B6" s="154" t="s">
        <v>179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</row>
    <row r="8" spans="1:14" x14ac:dyDescent="0.35">
      <c r="A8" s="73" t="s">
        <v>180</v>
      </c>
      <c r="B8" s="73" t="s">
        <v>181</v>
      </c>
    </row>
    <row r="9" spans="1:14" x14ac:dyDescent="0.35">
      <c r="A9" s="73" t="s">
        <v>182</v>
      </c>
      <c r="B9" s="73" t="s">
        <v>183</v>
      </c>
    </row>
    <row r="10" spans="1:14" ht="11.25" customHeight="1" x14ac:dyDescent="0.35">
      <c r="N10" s="74"/>
    </row>
    <row r="11" spans="1:14" ht="12.75" customHeight="1" x14ac:dyDescent="0.35">
      <c r="A11" s="73" t="s">
        <v>184</v>
      </c>
      <c r="L11" s="151" t="s">
        <v>359</v>
      </c>
      <c r="M11" s="151"/>
      <c r="N11" s="151"/>
    </row>
    <row r="12" spans="1:14" x14ac:dyDescent="0.35">
      <c r="A12" s="73" t="s">
        <v>185</v>
      </c>
      <c r="L12" s="151" t="s">
        <v>360</v>
      </c>
      <c r="M12" s="151"/>
      <c r="N12" s="151"/>
    </row>
    <row r="13" spans="1:14" ht="27.75" customHeight="1" x14ac:dyDescent="0.35">
      <c r="A13" s="73" t="s">
        <v>186</v>
      </c>
      <c r="L13" s="151" t="s">
        <v>361</v>
      </c>
      <c r="M13" s="151"/>
      <c r="N13" s="151"/>
    </row>
    <row r="14" spans="1:14" ht="12.75" customHeight="1" x14ac:dyDescent="0.35">
      <c r="A14" s="73" t="s">
        <v>187</v>
      </c>
      <c r="L14" s="151" t="s">
        <v>362</v>
      </c>
      <c r="M14" s="151"/>
      <c r="N14" s="151"/>
    </row>
    <row r="15" spans="1:14" x14ac:dyDescent="0.35">
      <c r="A15" s="73" t="s">
        <v>188</v>
      </c>
      <c r="L15" s="151" t="s">
        <v>368</v>
      </c>
      <c r="M15" s="151"/>
      <c r="N15" s="151"/>
    </row>
    <row r="16" spans="1:14" ht="11.25" customHeight="1" x14ac:dyDescent="0.35"/>
    <row r="17" spans="1:14" s="75" customFormat="1" ht="11.25" customHeight="1" x14ac:dyDescent="0.35">
      <c r="A17" s="155" t="s">
        <v>189</v>
      </c>
      <c r="B17" s="155" t="s">
        <v>190</v>
      </c>
      <c r="C17" s="155" t="s">
        <v>191</v>
      </c>
      <c r="D17" s="155" t="s">
        <v>192</v>
      </c>
      <c r="E17" s="155" t="s">
        <v>193</v>
      </c>
      <c r="F17" s="155" t="s">
        <v>194</v>
      </c>
      <c r="G17" s="155"/>
      <c r="H17" s="155"/>
      <c r="I17" s="155" t="s">
        <v>195</v>
      </c>
      <c r="J17" s="155" t="s">
        <v>196</v>
      </c>
      <c r="K17" s="155" t="s">
        <v>197</v>
      </c>
      <c r="L17" s="155"/>
      <c r="M17" s="155"/>
      <c r="N17" s="155" t="s">
        <v>198</v>
      </c>
    </row>
    <row r="18" spans="1:14" s="75" customFormat="1" ht="75.75" customHeight="1" x14ac:dyDescent="0.35">
      <c r="A18" s="155"/>
      <c r="B18" s="155"/>
      <c r="C18" s="155"/>
      <c r="D18" s="155"/>
      <c r="E18" s="155"/>
      <c r="F18" s="76" t="s">
        <v>199</v>
      </c>
      <c r="G18" s="76" t="s">
        <v>174</v>
      </c>
      <c r="H18" s="76" t="s">
        <v>173</v>
      </c>
      <c r="I18" s="155"/>
      <c r="J18" s="155"/>
      <c r="K18" s="76" t="s">
        <v>199</v>
      </c>
      <c r="L18" s="76" t="s">
        <v>174</v>
      </c>
      <c r="M18" s="76" t="s">
        <v>173</v>
      </c>
      <c r="N18" s="155"/>
    </row>
    <row r="19" spans="1:14" s="78" customFormat="1" x14ac:dyDescent="0.35">
      <c r="A19" s="77">
        <v>1</v>
      </c>
      <c r="B19" s="77">
        <v>2</v>
      </c>
      <c r="C19" s="77">
        <v>3</v>
      </c>
      <c r="D19" s="77">
        <v>4</v>
      </c>
      <c r="E19" s="77">
        <v>5</v>
      </c>
      <c r="F19" s="77">
        <v>6</v>
      </c>
      <c r="G19" s="77">
        <v>7</v>
      </c>
      <c r="H19" s="77">
        <v>8</v>
      </c>
      <c r="I19" s="77">
        <v>9</v>
      </c>
      <c r="J19" s="77">
        <v>10</v>
      </c>
      <c r="K19" s="77">
        <v>11</v>
      </c>
      <c r="L19" s="77">
        <v>12</v>
      </c>
      <c r="M19" s="77">
        <v>13</v>
      </c>
      <c r="N19" s="77">
        <v>14</v>
      </c>
    </row>
    <row r="20" spans="1:14" ht="46.5" customHeight="1" x14ac:dyDescent="0.35">
      <c r="A20" s="79" t="s">
        <v>200</v>
      </c>
      <c r="B20" s="80" t="s">
        <v>40</v>
      </c>
      <c r="C20" s="81" t="s">
        <v>201</v>
      </c>
      <c r="D20" s="82">
        <f>F20+G20+H20</f>
        <v>37610</v>
      </c>
      <c r="E20" s="82">
        <f>D20</f>
        <v>37610</v>
      </c>
      <c r="F20" s="82">
        <v>32315</v>
      </c>
      <c r="G20" s="82">
        <v>5295</v>
      </c>
      <c r="H20" s="82">
        <v>0</v>
      </c>
      <c r="I20" s="130">
        <f>K20+L20+M20</f>
        <v>32388</v>
      </c>
      <c r="J20" s="130">
        <f>I20</f>
        <v>32388</v>
      </c>
      <c r="K20" s="130">
        <v>32036</v>
      </c>
      <c r="L20" s="130">
        <v>347</v>
      </c>
      <c r="M20" s="130">
        <v>5</v>
      </c>
      <c r="N20" s="130"/>
    </row>
    <row r="21" spans="1:14" ht="21" customHeight="1" x14ac:dyDescent="0.35">
      <c r="A21" s="79" t="s">
        <v>202</v>
      </c>
      <c r="B21" s="80" t="s">
        <v>40</v>
      </c>
      <c r="C21" s="81" t="s">
        <v>203</v>
      </c>
      <c r="D21" s="82">
        <f>F21+G21+H21</f>
        <v>30326</v>
      </c>
      <c r="E21" s="82">
        <f>D21</f>
        <v>30326</v>
      </c>
      <c r="F21" s="82">
        <v>29893</v>
      </c>
      <c r="G21" s="83">
        <v>433</v>
      </c>
      <c r="H21" s="82">
        <v>0</v>
      </c>
      <c r="I21" s="130">
        <f>K21+L21+M21</f>
        <v>30958</v>
      </c>
      <c r="J21" s="130">
        <f>I21</f>
        <v>30958</v>
      </c>
      <c r="K21" s="130">
        <v>30900</v>
      </c>
      <c r="L21" s="130">
        <v>58</v>
      </c>
      <c r="M21" s="130">
        <v>0</v>
      </c>
      <c r="N21" s="130"/>
    </row>
    <row r="22" spans="1:14" ht="11.25" customHeight="1" x14ac:dyDescent="0.35">
      <c r="A22" s="84" t="s">
        <v>204</v>
      </c>
      <c r="B22" s="80" t="s">
        <v>40</v>
      </c>
      <c r="C22" s="81" t="s">
        <v>205</v>
      </c>
      <c r="D22" s="82">
        <f t="shared" ref="D22:D36" si="0">F22+G22+H22</f>
        <v>7284</v>
      </c>
      <c r="E22" s="82">
        <f>D22</f>
        <v>7284</v>
      </c>
      <c r="F22" s="82">
        <f>F20-F21</f>
        <v>2422</v>
      </c>
      <c r="G22" s="82">
        <f>G20-G21</f>
        <v>4862</v>
      </c>
      <c r="H22" s="82">
        <f>H20-H21</f>
        <v>0</v>
      </c>
      <c r="I22" s="130">
        <f>K22+L22+M22</f>
        <v>1430</v>
      </c>
      <c r="J22" s="130">
        <f>I22</f>
        <v>1430</v>
      </c>
      <c r="K22" s="130">
        <f>K20-K21</f>
        <v>1136</v>
      </c>
      <c r="L22" s="130">
        <f>L20-L21</f>
        <v>289</v>
      </c>
      <c r="M22" s="130">
        <f>M20-M21</f>
        <v>5</v>
      </c>
      <c r="N22" s="130"/>
    </row>
    <row r="23" spans="1:14" ht="11.25" customHeight="1" x14ac:dyDescent="0.35">
      <c r="A23" s="84" t="s">
        <v>206</v>
      </c>
      <c r="B23" s="80" t="s">
        <v>40</v>
      </c>
      <c r="C23" s="81" t="s">
        <v>207</v>
      </c>
      <c r="D23" s="82">
        <f t="shared" si="0"/>
        <v>0</v>
      </c>
      <c r="E23" s="82">
        <f t="shared" ref="E23:E36" si="1">D23</f>
        <v>0</v>
      </c>
      <c r="F23" s="82">
        <v>0</v>
      </c>
      <c r="G23" s="82">
        <v>0</v>
      </c>
      <c r="H23" s="82">
        <v>0</v>
      </c>
      <c r="I23" s="130">
        <v>0</v>
      </c>
      <c r="J23" s="130">
        <v>0</v>
      </c>
      <c r="K23" s="130">
        <v>0</v>
      </c>
      <c r="L23" s="130">
        <v>0</v>
      </c>
      <c r="M23" s="130">
        <v>0</v>
      </c>
      <c r="N23" s="130"/>
    </row>
    <row r="24" spans="1:14" ht="46.5" customHeight="1" x14ac:dyDescent="0.35">
      <c r="A24" s="84" t="s">
        <v>208</v>
      </c>
      <c r="B24" s="80" t="s">
        <v>40</v>
      </c>
      <c r="C24" s="81" t="s">
        <v>209</v>
      </c>
      <c r="D24" s="82">
        <f t="shared" si="0"/>
        <v>3285</v>
      </c>
      <c r="E24" s="82">
        <f t="shared" si="1"/>
        <v>3285</v>
      </c>
      <c r="F24" s="82">
        <v>3238</v>
      </c>
      <c r="G24" s="82">
        <v>47</v>
      </c>
      <c r="H24" s="82">
        <v>0</v>
      </c>
      <c r="I24" s="130">
        <f>K24+L24+M24</f>
        <v>2539</v>
      </c>
      <c r="J24" s="130">
        <f>I24</f>
        <v>2539</v>
      </c>
      <c r="K24" s="130">
        <v>2536</v>
      </c>
      <c r="L24" s="130">
        <v>3</v>
      </c>
      <c r="M24" s="130">
        <v>0</v>
      </c>
      <c r="N24" s="131" t="s">
        <v>356</v>
      </c>
    </row>
    <row r="25" spans="1:14" ht="14.25" customHeight="1" x14ac:dyDescent="0.35">
      <c r="A25" s="84" t="s">
        <v>210</v>
      </c>
      <c r="B25" s="80" t="s">
        <v>40</v>
      </c>
      <c r="C25" s="81" t="s">
        <v>211</v>
      </c>
      <c r="D25" s="82">
        <f>F25+G25+H25</f>
        <v>3999</v>
      </c>
      <c r="E25" s="82">
        <f>D25</f>
        <v>3999</v>
      </c>
      <c r="F25" s="82">
        <f>F22-F23-F24</f>
        <v>-816</v>
      </c>
      <c r="G25" s="82">
        <f>G22-G23-G24</f>
        <v>4815</v>
      </c>
      <c r="H25" s="82">
        <f>H22-H23-H24</f>
        <v>0</v>
      </c>
      <c r="I25" s="130">
        <f>K25+L25+M25</f>
        <v>-1109</v>
      </c>
      <c r="J25" s="130">
        <f t="shared" ref="J25:J35" si="2">I25</f>
        <v>-1109</v>
      </c>
      <c r="K25" s="130">
        <f>K22-K24</f>
        <v>-1400</v>
      </c>
      <c r="L25" s="130">
        <f>L22-L24</f>
        <v>286</v>
      </c>
      <c r="M25" s="130">
        <f>M22-M23-M24</f>
        <v>5</v>
      </c>
      <c r="N25" s="130"/>
    </row>
    <row r="26" spans="1:14" ht="14.25" customHeight="1" x14ac:dyDescent="0.35">
      <c r="A26" s="84" t="s">
        <v>212</v>
      </c>
      <c r="B26" s="80" t="s">
        <v>40</v>
      </c>
      <c r="C26" s="81" t="s">
        <v>213</v>
      </c>
      <c r="D26" s="82">
        <f t="shared" si="0"/>
        <v>0</v>
      </c>
      <c r="E26" s="82">
        <f t="shared" si="1"/>
        <v>0</v>
      </c>
      <c r="F26" s="86">
        <v>0</v>
      </c>
      <c r="G26" s="82">
        <v>0</v>
      </c>
      <c r="H26" s="86">
        <v>0</v>
      </c>
      <c r="I26" s="130">
        <f t="shared" ref="I26:I35" si="3">K26+L26+M26</f>
        <v>0</v>
      </c>
      <c r="J26" s="130">
        <f t="shared" si="2"/>
        <v>0</v>
      </c>
      <c r="K26" s="130">
        <v>0</v>
      </c>
      <c r="L26" s="130">
        <v>0</v>
      </c>
      <c r="M26" s="130">
        <v>0</v>
      </c>
      <c r="N26" s="130"/>
    </row>
    <row r="27" spans="1:14" ht="14.25" customHeight="1" x14ac:dyDescent="0.35">
      <c r="A27" s="84" t="s">
        <v>214</v>
      </c>
      <c r="B27" s="80" t="s">
        <v>40</v>
      </c>
      <c r="C27" s="81" t="s">
        <v>215</v>
      </c>
      <c r="D27" s="82">
        <f>F27+G27+H27</f>
        <v>0</v>
      </c>
      <c r="E27" s="82">
        <f>D27</f>
        <v>0</v>
      </c>
      <c r="F27" s="82">
        <v>0</v>
      </c>
      <c r="G27" s="82">
        <v>0</v>
      </c>
      <c r="H27" s="82">
        <v>0</v>
      </c>
      <c r="I27" s="130">
        <f t="shared" si="3"/>
        <v>0</v>
      </c>
      <c r="J27" s="130">
        <f t="shared" si="2"/>
        <v>0</v>
      </c>
      <c r="K27" s="130">
        <v>0</v>
      </c>
      <c r="L27" s="130">
        <v>0</v>
      </c>
      <c r="M27" s="130">
        <v>0</v>
      </c>
      <c r="N27" s="130"/>
    </row>
    <row r="28" spans="1:14" ht="14.25" customHeight="1" x14ac:dyDescent="0.35">
      <c r="A28" s="84" t="s">
        <v>216</v>
      </c>
      <c r="B28" s="80" t="s">
        <v>40</v>
      </c>
      <c r="C28" s="81" t="s">
        <v>217</v>
      </c>
      <c r="D28" s="82">
        <f t="shared" si="0"/>
        <v>3897</v>
      </c>
      <c r="E28" s="82">
        <f>D28</f>
        <v>3897</v>
      </c>
      <c r="F28" s="86">
        <v>0</v>
      </c>
      <c r="G28" s="82">
        <v>0</v>
      </c>
      <c r="H28" s="82">
        <v>3897</v>
      </c>
      <c r="I28" s="130">
        <f t="shared" si="3"/>
        <v>19814</v>
      </c>
      <c r="J28" s="130">
        <f t="shared" si="2"/>
        <v>19814</v>
      </c>
      <c r="K28" s="130">
        <v>0</v>
      </c>
      <c r="L28" s="130">
        <v>0</v>
      </c>
      <c r="M28" s="130">
        <v>19814</v>
      </c>
      <c r="N28" s="130"/>
    </row>
    <row r="29" spans="1:14" ht="14.25" customHeight="1" x14ac:dyDescent="0.35">
      <c r="A29" s="84" t="s">
        <v>13</v>
      </c>
      <c r="B29" s="80" t="s">
        <v>40</v>
      </c>
      <c r="C29" s="81" t="s">
        <v>218</v>
      </c>
      <c r="D29" s="82">
        <f>F29+G29+H29</f>
        <v>1615</v>
      </c>
      <c r="E29" s="82">
        <f>D29</f>
        <v>1615</v>
      </c>
      <c r="F29" s="86">
        <v>0</v>
      </c>
      <c r="G29" s="82">
        <v>0</v>
      </c>
      <c r="H29" s="82">
        <v>1615</v>
      </c>
      <c r="I29" s="130">
        <f t="shared" si="3"/>
        <v>19814</v>
      </c>
      <c r="J29" s="130">
        <f t="shared" si="2"/>
        <v>19814</v>
      </c>
      <c r="K29" s="130">
        <v>0</v>
      </c>
      <c r="L29" s="130">
        <v>0</v>
      </c>
      <c r="M29" s="130">
        <v>19814</v>
      </c>
      <c r="N29" s="130"/>
    </row>
    <row r="30" spans="1:14" ht="14.25" customHeight="1" x14ac:dyDescent="0.35">
      <c r="A30" s="84" t="s">
        <v>219</v>
      </c>
      <c r="B30" s="80" t="s">
        <v>40</v>
      </c>
      <c r="C30" s="81" t="s">
        <v>220</v>
      </c>
      <c r="D30" s="82">
        <f t="shared" si="0"/>
        <v>6281</v>
      </c>
      <c r="E30" s="82">
        <f t="shared" si="1"/>
        <v>6281</v>
      </c>
      <c r="F30" s="82">
        <f>F25+F26-F27+F28-F29</f>
        <v>-816</v>
      </c>
      <c r="G30" s="82">
        <f>G25+G26-G27+G28-G29</f>
        <v>4815</v>
      </c>
      <c r="H30" s="82">
        <f>H25+H26-H27+H28-H29</f>
        <v>2282</v>
      </c>
      <c r="I30" s="130">
        <f t="shared" si="3"/>
        <v>-1109</v>
      </c>
      <c r="J30" s="130">
        <f t="shared" si="2"/>
        <v>-1109</v>
      </c>
      <c r="K30" s="130">
        <f>K25</f>
        <v>-1400</v>
      </c>
      <c r="L30" s="130">
        <f>L25</f>
        <v>286</v>
      </c>
      <c r="M30" s="130">
        <f>M25+M26-M27+M28-M29</f>
        <v>5</v>
      </c>
      <c r="N30" s="130"/>
    </row>
    <row r="31" spans="1:14" ht="12.75" customHeight="1" x14ac:dyDescent="0.35">
      <c r="A31" s="84" t="s">
        <v>221</v>
      </c>
      <c r="B31" s="80" t="s">
        <v>40</v>
      </c>
      <c r="C31" s="81" t="s">
        <v>222</v>
      </c>
      <c r="D31" s="82">
        <f t="shared" si="0"/>
        <v>-1258</v>
      </c>
      <c r="E31" s="82">
        <f t="shared" si="1"/>
        <v>-1258</v>
      </c>
      <c r="F31" s="82">
        <v>161</v>
      </c>
      <c r="G31" s="82">
        <v>-963</v>
      </c>
      <c r="H31" s="82">
        <v>-456</v>
      </c>
      <c r="I31" s="130">
        <f t="shared" si="3"/>
        <v>182</v>
      </c>
      <c r="J31" s="130">
        <f t="shared" si="2"/>
        <v>182</v>
      </c>
      <c r="K31" s="130">
        <v>240</v>
      </c>
      <c r="L31" s="130">
        <v>-57</v>
      </c>
      <c r="M31" s="130">
        <v>-1</v>
      </c>
      <c r="N31" s="130"/>
    </row>
    <row r="32" spans="1:14" ht="12.75" customHeight="1" x14ac:dyDescent="0.35">
      <c r="A32" s="84" t="s">
        <v>223</v>
      </c>
      <c r="B32" s="80" t="s">
        <v>40</v>
      </c>
      <c r="C32" s="81"/>
      <c r="D32" s="82">
        <f>F32+G32+H32</f>
        <v>0</v>
      </c>
      <c r="E32" s="82">
        <f>D32</f>
        <v>0</v>
      </c>
      <c r="F32" s="86">
        <v>0</v>
      </c>
      <c r="G32" s="86">
        <v>0</v>
      </c>
      <c r="H32" s="86">
        <v>0</v>
      </c>
      <c r="I32" s="130">
        <f t="shared" si="3"/>
        <v>0</v>
      </c>
      <c r="J32" s="130">
        <f t="shared" si="2"/>
        <v>0</v>
      </c>
      <c r="K32" s="130"/>
      <c r="L32" s="130"/>
      <c r="M32" s="130"/>
      <c r="N32" s="130"/>
    </row>
    <row r="33" spans="1:14" ht="12" customHeight="1" x14ac:dyDescent="0.35">
      <c r="A33" s="84" t="s">
        <v>224</v>
      </c>
      <c r="B33" s="80" t="s">
        <v>40</v>
      </c>
      <c r="C33" s="81" t="s">
        <v>225</v>
      </c>
      <c r="D33" s="82">
        <f>F33+G33+H33</f>
        <v>5023</v>
      </c>
      <c r="E33" s="82">
        <f>D33</f>
        <v>5023</v>
      </c>
      <c r="F33" s="82">
        <f>F30+F31-F32</f>
        <v>-655</v>
      </c>
      <c r="G33" s="82">
        <f>G30+G31-G32</f>
        <v>3852</v>
      </c>
      <c r="H33" s="82">
        <f>H30+H31-H32</f>
        <v>1826</v>
      </c>
      <c r="I33" s="130">
        <f t="shared" si="3"/>
        <v>-927</v>
      </c>
      <c r="J33" s="130">
        <f t="shared" si="2"/>
        <v>-927</v>
      </c>
      <c r="K33" s="130">
        <f>K30+K31</f>
        <v>-1160</v>
      </c>
      <c r="L33" s="130">
        <f>L30+L31</f>
        <v>229</v>
      </c>
      <c r="M33" s="130">
        <f>M30+M31-M32</f>
        <v>4</v>
      </c>
      <c r="N33" s="130"/>
    </row>
    <row r="34" spans="1:14" s="71" customFormat="1" x14ac:dyDescent="0.35">
      <c r="A34" s="87" t="s">
        <v>226</v>
      </c>
      <c r="B34" s="77"/>
      <c r="C34" s="88"/>
      <c r="D34" s="89"/>
      <c r="E34" s="89"/>
      <c r="F34" s="89"/>
      <c r="G34" s="89"/>
      <c r="H34" s="89"/>
      <c r="I34" s="132"/>
      <c r="J34" s="132"/>
      <c r="K34" s="132"/>
      <c r="L34" s="132"/>
      <c r="M34" s="132"/>
      <c r="N34" s="132"/>
    </row>
    <row r="35" spans="1:14" ht="31.5" customHeight="1" x14ac:dyDescent="0.35">
      <c r="A35" s="79" t="s">
        <v>227</v>
      </c>
      <c r="B35" s="80" t="s">
        <v>40</v>
      </c>
      <c r="C35" s="81">
        <v>140</v>
      </c>
      <c r="D35" s="82">
        <f t="shared" si="0"/>
        <v>0</v>
      </c>
      <c r="E35" s="82">
        <f t="shared" si="1"/>
        <v>0</v>
      </c>
      <c r="F35" s="82">
        <v>0</v>
      </c>
      <c r="G35" s="82">
        <v>0</v>
      </c>
      <c r="H35" s="82">
        <v>0</v>
      </c>
      <c r="I35" s="130">
        <f t="shared" si="3"/>
        <v>0</v>
      </c>
      <c r="J35" s="130">
        <f t="shared" si="2"/>
        <v>0</v>
      </c>
      <c r="K35" s="130">
        <v>0</v>
      </c>
      <c r="L35" s="130">
        <v>0</v>
      </c>
      <c r="M35" s="130">
        <v>0</v>
      </c>
      <c r="N35" s="130">
        <v>0</v>
      </c>
    </row>
    <row r="36" spans="1:14" ht="22.5" customHeight="1" x14ac:dyDescent="0.35">
      <c r="A36" s="79" t="s">
        <v>228</v>
      </c>
      <c r="B36" s="80" t="s">
        <v>40</v>
      </c>
      <c r="C36" s="81">
        <v>150</v>
      </c>
      <c r="D36" s="82">
        <f t="shared" si="0"/>
        <v>0</v>
      </c>
      <c r="E36" s="82">
        <f t="shared" si="1"/>
        <v>0</v>
      </c>
      <c r="F36" s="82">
        <v>0</v>
      </c>
      <c r="G36" s="82">
        <v>0</v>
      </c>
      <c r="H36" s="82">
        <v>0</v>
      </c>
      <c r="I36" s="130">
        <f>K36+L36+M36</f>
        <v>0</v>
      </c>
      <c r="J36" s="130">
        <f>I36</f>
        <v>0</v>
      </c>
      <c r="K36" s="130">
        <v>0</v>
      </c>
      <c r="L36" s="130">
        <v>0</v>
      </c>
      <c r="M36" s="130">
        <v>0</v>
      </c>
      <c r="N36" s="130">
        <v>0</v>
      </c>
    </row>
    <row r="37" spans="1:14" ht="9" customHeight="1" x14ac:dyDescent="0.35"/>
    <row r="38" spans="1:14" s="71" customFormat="1" x14ac:dyDescent="0.35">
      <c r="A38" s="90" t="s">
        <v>229</v>
      </c>
    </row>
    <row r="39" spans="1:14" ht="11.25" customHeight="1" x14ac:dyDescent="0.35">
      <c r="A39" s="91" t="s">
        <v>230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</row>
    <row r="40" spans="1:14" x14ac:dyDescent="0.35">
      <c r="A40" s="91" t="s">
        <v>231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</row>
    <row r="41" spans="1:14" s="71" customFormat="1" ht="21" customHeight="1" x14ac:dyDescent="0.35">
      <c r="A41" s="157" t="s">
        <v>232</v>
      </c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</row>
    <row r="42" spans="1:14" s="71" customFormat="1" x14ac:dyDescent="0.35">
      <c r="A42" s="90" t="s">
        <v>233</v>
      </c>
      <c r="B42" s="78"/>
      <c r="C42" s="92"/>
      <c r="D42" s="92"/>
      <c r="E42" s="78"/>
      <c r="F42" s="78"/>
      <c r="G42" s="78"/>
      <c r="H42" s="78"/>
      <c r="I42" s="78"/>
      <c r="J42" s="78"/>
      <c r="K42" s="78"/>
      <c r="L42" s="78"/>
      <c r="M42" s="78"/>
      <c r="N42" s="78"/>
    </row>
    <row r="43" spans="1:14" ht="9.75" customHeight="1" x14ac:dyDescent="0.35"/>
    <row r="44" spans="1:14" x14ac:dyDescent="0.35">
      <c r="A44" s="73" t="s">
        <v>234</v>
      </c>
      <c r="K44" s="158"/>
      <c r="L44" s="158"/>
      <c r="N44" s="93" t="s">
        <v>357</v>
      </c>
    </row>
    <row r="45" spans="1:14" x14ac:dyDescent="0.35">
      <c r="K45" s="156" t="s">
        <v>235</v>
      </c>
      <c r="L45" s="156"/>
      <c r="N45" s="94"/>
    </row>
    <row r="46" spans="1:14" x14ac:dyDescent="0.35">
      <c r="A46" s="73" t="s">
        <v>236</v>
      </c>
      <c r="K46" s="158"/>
      <c r="L46" s="158"/>
      <c r="N46" s="93" t="s">
        <v>358</v>
      </c>
    </row>
    <row r="47" spans="1:14" s="95" customFormat="1" x14ac:dyDescent="0.35">
      <c r="F47" s="96"/>
      <c r="G47" s="96"/>
      <c r="K47" s="156" t="s">
        <v>235</v>
      </c>
      <c r="L47" s="156"/>
      <c r="N47" s="97"/>
    </row>
    <row r="48" spans="1:14" s="95" customFormat="1" ht="14.25" customHeight="1" x14ac:dyDescent="0.35">
      <c r="F48" s="96"/>
    </row>
    <row r="49" spans="5:8" s="95" customFormat="1" x14ac:dyDescent="0.35">
      <c r="E49" s="98"/>
      <c r="F49" s="98"/>
      <c r="G49" s="98"/>
      <c r="H49" s="98"/>
    </row>
    <row r="50" spans="5:8" s="95" customFormat="1" x14ac:dyDescent="0.35">
      <c r="E50" s="98"/>
      <c r="F50" s="98"/>
      <c r="G50" s="98"/>
      <c r="H50" s="98"/>
    </row>
    <row r="51" spans="5:8" s="95" customFormat="1" x14ac:dyDescent="0.35">
      <c r="E51" s="99"/>
      <c r="F51" s="99"/>
      <c r="G51" s="99"/>
      <c r="H51" s="99"/>
    </row>
    <row r="52" spans="5:8" s="95" customFormat="1" x14ac:dyDescent="0.35"/>
    <row r="53" spans="5:8" s="95" customFormat="1" x14ac:dyDescent="0.35">
      <c r="E53" s="96"/>
      <c r="F53" s="96"/>
      <c r="G53" s="96"/>
      <c r="H53" s="96"/>
    </row>
    <row r="54" spans="5:8" s="95" customFormat="1" x14ac:dyDescent="0.35"/>
    <row r="55" spans="5:8" s="95" customFormat="1" x14ac:dyDescent="0.35">
      <c r="E55" s="96"/>
      <c r="F55" s="96"/>
      <c r="G55" s="96"/>
      <c r="H55" s="96"/>
    </row>
    <row r="56" spans="5:8" s="95" customFormat="1" x14ac:dyDescent="0.35">
      <c r="E56" s="96"/>
      <c r="F56" s="96"/>
      <c r="G56" s="96"/>
      <c r="H56" s="96"/>
    </row>
    <row r="57" spans="5:8" s="95" customFormat="1" x14ac:dyDescent="0.35"/>
    <row r="58" spans="5:8" s="95" customFormat="1" x14ac:dyDescent="0.35"/>
    <row r="59" spans="5:8" s="95" customFormat="1" x14ac:dyDescent="0.35"/>
    <row r="60" spans="5:8" s="95" customFormat="1" x14ac:dyDescent="0.35"/>
    <row r="61" spans="5:8" s="95" customFormat="1" x14ac:dyDescent="0.35"/>
    <row r="62" spans="5:8" s="95" customFormat="1" x14ac:dyDescent="0.35"/>
    <row r="63" spans="5:8" s="95" customFormat="1" x14ac:dyDescent="0.35"/>
    <row r="64" spans="5:8" s="95" customFormat="1" x14ac:dyDescent="0.35"/>
    <row r="65" s="95" customFormat="1" x14ac:dyDescent="0.35"/>
    <row r="66" s="95" customFormat="1" x14ac:dyDescent="0.35"/>
  </sheetData>
  <mergeCells count="23">
    <mergeCell ref="K47:L47"/>
    <mergeCell ref="K17:M17"/>
    <mergeCell ref="N17:N18"/>
    <mergeCell ref="A41:N41"/>
    <mergeCell ref="K44:L44"/>
    <mergeCell ref="K45:L45"/>
    <mergeCell ref="K46:L46"/>
    <mergeCell ref="L14:N14"/>
    <mergeCell ref="L15:N15"/>
    <mergeCell ref="A17:A18"/>
    <mergeCell ref="B17:B18"/>
    <mergeCell ref="C17:C18"/>
    <mergeCell ref="D17:D18"/>
    <mergeCell ref="E17:E18"/>
    <mergeCell ref="F17:H17"/>
    <mergeCell ref="I17:I18"/>
    <mergeCell ref="J17:J18"/>
    <mergeCell ref="L13:N13"/>
    <mergeCell ref="A3:N3"/>
    <mergeCell ref="A4:N4"/>
    <mergeCell ref="B6:N6"/>
    <mergeCell ref="L11:N11"/>
    <mergeCell ref="L12:N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"/>
  <sheetViews>
    <sheetView zoomScaleNormal="100" workbookViewId="0">
      <selection activeCell="H44" sqref="H44"/>
    </sheetView>
  </sheetViews>
  <sheetFormatPr defaultColWidth="0.81640625" defaultRowHeight="10.5" x14ac:dyDescent="0.35"/>
  <cols>
    <col min="1" max="1" width="2.1796875" style="73" customWidth="1"/>
    <col min="2" max="2" width="52.81640625" style="73" customWidth="1"/>
    <col min="3" max="3" width="6.81640625" style="73" customWidth="1"/>
    <col min="4" max="4" width="5.453125" style="73" bestFit="1" customWidth="1"/>
    <col min="5" max="5" width="12.26953125" style="73" customWidth="1"/>
    <col min="6" max="6" width="9.81640625" style="73" customWidth="1"/>
    <col min="7" max="7" width="13.26953125" style="73" customWidth="1"/>
    <col min="8" max="8" width="10.26953125" style="73" customWidth="1"/>
    <col min="9" max="9" width="13.453125" style="73" customWidth="1"/>
    <col min="10" max="10" width="9.81640625" style="102" customWidth="1"/>
    <col min="11" max="11" width="12.81640625" style="73" bestFit="1" customWidth="1"/>
    <col min="12" max="12" width="11.54296875" style="73" customWidth="1"/>
    <col min="13" max="13" width="13.7265625" style="73" customWidth="1"/>
    <col min="14" max="14" width="10.1796875" style="73" bestFit="1" customWidth="1"/>
    <col min="15" max="15" width="20.7265625" style="73" bestFit="1" customWidth="1"/>
    <col min="16" max="16" width="9.1796875" style="73" bestFit="1" customWidth="1"/>
    <col min="17" max="17" width="11.54296875" style="73" bestFit="1" customWidth="1"/>
    <col min="18" max="26" width="4.54296875" style="103" customWidth="1"/>
    <col min="27" max="161" width="4.54296875" style="73" customWidth="1"/>
    <col min="162" max="16384" width="0.81640625" style="73"/>
  </cols>
  <sheetData>
    <row r="1" spans="2:26" s="71" customFormat="1" x14ac:dyDescent="0.35">
      <c r="J1" s="100"/>
      <c r="Q1" s="71" t="s">
        <v>237</v>
      </c>
      <c r="R1" s="101"/>
      <c r="S1" s="101"/>
      <c r="T1" s="101"/>
      <c r="U1" s="101"/>
      <c r="V1" s="101"/>
      <c r="W1" s="101"/>
      <c r="X1" s="101"/>
      <c r="Y1" s="101"/>
      <c r="Z1" s="101"/>
    </row>
    <row r="3" spans="2:26" x14ac:dyDescent="0.35">
      <c r="B3" s="153" t="s">
        <v>238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</row>
    <row r="4" spans="2:26" x14ac:dyDescent="0.35">
      <c r="B4" s="153" t="s">
        <v>239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</row>
    <row r="6" spans="2:26" ht="24" customHeight="1" x14ac:dyDescent="0.35">
      <c r="B6" s="73" t="s">
        <v>178</v>
      </c>
      <c r="C6" s="154" t="s">
        <v>240</v>
      </c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</row>
    <row r="8" spans="2:26" x14ac:dyDescent="0.35">
      <c r="B8" s="73" t="s">
        <v>180</v>
      </c>
      <c r="C8" s="73" t="s">
        <v>181</v>
      </c>
    </row>
    <row r="9" spans="2:26" x14ac:dyDescent="0.35">
      <c r="B9" s="73" t="s">
        <v>182</v>
      </c>
      <c r="C9" s="73" t="s">
        <v>183</v>
      </c>
      <c r="P9" s="74"/>
      <c r="Q9" s="74"/>
    </row>
    <row r="10" spans="2:26" x14ac:dyDescent="0.35">
      <c r="P10" s="74"/>
      <c r="Q10" s="74"/>
    </row>
    <row r="11" spans="2:26" x14ac:dyDescent="0.35">
      <c r="B11" s="73" t="s">
        <v>184</v>
      </c>
      <c r="O11" s="104" t="s">
        <v>359</v>
      </c>
      <c r="P11" s="104"/>
      <c r="Q11" s="104"/>
    </row>
    <row r="12" spans="2:26" x14ac:dyDescent="0.35">
      <c r="B12" s="73" t="s">
        <v>185</v>
      </c>
      <c r="O12" s="104" t="s">
        <v>360</v>
      </c>
      <c r="P12" s="104"/>
      <c r="Q12" s="104"/>
    </row>
    <row r="13" spans="2:26" ht="32.25" customHeight="1" x14ac:dyDescent="0.35">
      <c r="B13" s="73" t="s">
        <v>186</v>
      </c>
      <c r="O13" s="125" t="s">
        <v>363</v>
      </c>
      <c r="P13" s="125"/>
      <c r="Q13" s="125"/>
    </row>
    <row r="14" spans="2:26" ht="12.75" customHeight="1" x14ac:dyDescent="0.35">
      <c r="B14" s="73" t="s">
        <v>187</v>
      </c>
      <c r="G14" s="85"/>
      <c r="O14" s="104" t="s">
        <v>364</v>
      </c>
      <c r="P14" s="104"/>
      <c r="Q14" s="104"/>
    </row>
    <row r="15" spans="2:26" x14ac:dyDescent="0.35">
      <c r="B15" s="73" t="s">
        <v>188</v>
      </c>
      <c r="G15" s="85"/>
      <c r="O15" s="104" t="s">
        <v>368</v>
      </c>
      <c r="P15" s="104"/>
      <c r="Q15" s="104"/>
    </row>
    <row r="17" spans="1:26" s="75" customFormat="1" x14ac:dyDescent="0.35">
      <c r="B17" s="155" t="s">
        <v>189</v>
      </c>
      <c r="C17" s="155" t="s">
        <v>190</v>
      </c>
      <c r="D17" s="155" t="s">
        <v>191</v>
      </c>
      <c r="E17" s="155" t="s">
        <v>192</v>
      </c>
      <c r="F17" s="155" t="s">
        <v>241</v>
      </c>
      <c r="G17" s="155" t="s">
        <v>194</v>
      </c>
      <c r="H17" s="155"/>
      <c r="I17" s="155"/>
      <c r="J17" s="155"/>
      <c r="K17" s="155" t="s">
        <v>242</v>
      </c>
      <c r="L17" s="155" t="s">
        <v>243</v>
      </c>
      <c r="M17" s="155" t="s">
        <v>197</v>
      </c>
      <c r="N17" s="155"/>
      <c r="O17" s="155"/>
      <c r="P17" s="155"/>
      <c r="Q17" s="155" t="s">
        <v>244</v>
      </c>
      <c r="R17" s="105"/>
      <c r="S17" s="105"/>
      <c r="T17" s="105"/>
      <c r="U17" s="105"/>
      <c r="V17" s="105"/>
      <c r="W17" s="105"/>
      <c r="X17" s="105"/>
      <c r="Y17" s="105"/>
      <c r="Z17" s="105"/>
    </row>
    <row r="18" spans="1:26" s="75" customFormat="1" ht="72" customHeight="1" x14ac:dyDescent="0.35">
      <c r="B18" s="155"/>
      <c r="C18" s="155"/>
      <c r="D18" s="155"/>
      <c r="E18" s="155"/>
      <c r="F18" s="155"/>
      <c r="G18" s="76" t="s">
        <v>245</v>
      </c>
      <c r="H18" s="76" t="s">
        <v>246</v>
      </c>
      <c r="I18" s="76" t="s">
        <v>247</v>
      </c>
      <c r="J18" s="106" t="s">
        <v>248</v>
      </c>
      <c r="K18" s="155"/>
      <c r="L18" s="155"/>
      <c r="M18" s="76" t="s">
        <v>245</v>
      </c>
      <c r="N18" s="76" t="s">
        <v>246</v>
      </c>
      <c r="O18" s="76" t="s">
        <v>249</v>
      </c>
      <c r="P18" s="76" t="s">
        <v>248</v>
      </c>
      <c r="Q18" s="155"/>
      <c r="R18" s="105"/>
      <c r="S18" s="105"/>
      <c r="T18" s="105"/>
      <c r="U18" s="105"/>
      <c r="V18" s="105"/>
      <c r="W18" s="105"/>
      <c r="X18" s="105"/>
      <c r="Y18" s="105"/>
      <c r="Z18" s="105"/>
    </row>
    <row r="19" spans="1:26" s="78" customFormat="1" ht="21" x14ac:dyDescent="0.35">
      <c r="B19" s="77">
        <v>1</v>
      </c>
      <c r="C19" s="77">
        <v>2</v>
      </c>
      <c r="D19" s="77">
        <v>3</v>
      </c>
      <c r="E19" s="77">
        <v>4</v>
      </c>
      <c r="F19" s="77">
        <v>5</v>
      </c>
      <c r="G19" s="77">
        <v>6</v>
      </c>
      <c r="H19" s="77">
        <v>7</v>
      </c>
      <c r="I19" s="76" t="s">
        <v>250</v>
      </c>
      <c r="J19" s="107">
        <v>9</v>
      </c>
      <c r="K19" s="77">
        <v>10</v>
      </c>
      <c r="L19" s="77">
        <v>11</v>
      </c>
      <c r="M19" s="77">
        <v>12</v>
      </c>
      <c r="N19" s="77">
        <v>13</v>
      </c>
      <c r="O19" s="76" t="s">
        <v>251</v>
      </c>
      <c r="P19" s="77">
        <v>15</v>
      </c>
      <c r="Q19" s="77">
        <v>16</v>
      </c>
      <c r="R19" s="108"/>
      <c r="S19" s="108"/>
      <c r="T19" s="108"/>
      <c r="U19" s="108"/>
      <c r="V19" s="108"/>
      <c r="W19" s="108"/>
      <c r="X19" s="108"/>
      <c r="Y19" s="108"/>
      <c r="Z19" s="108"/>
    </row>
    <row r="20" spans="1:26" ht="63" x14ac:dyDescent="0.35">
      <c r="A20" s="109" t="s">
        <v>252</v>
      </c>
      <c r="B20" s="114" t="s">
        <v>253</v>
      </c>
      <c r="C20" s="113" t="s">
        <v>40</v>
      </c>
      <c r="D20" s="126" t="s">
        <v>218</v>
      </c>
      <c r="E20" s="111">
        <f>E21+E29+E34+E42+E43+E44+E47+E48+E49</f>
        <v>35216.099999999991</v>
      </c>
      <c r="F20" s="111">
        <f>E20</f>
        <v>35216.099999999991</v>
      </c>
      <c r="G20" s="111">
        <f>G21+G29+G34+G42+G43+G44+G47+G48+G49</f>
        <v>33120.78</v>
      </c>
      <c r="H20" s="111">
        <f>H21+H29+H34+H42+H43+H44+H47+H48+H49</f>
        <v>480.32</v>
      </c>
      <c r="I20" s="111">
        <f>I21+I29+I34+I42+I43+I44+I47+I48+I49</f>
        <v>33601.099999999991</v>
      </c>
      <c r="J20" s="111">
        <f>J21+J29+J34+J42+J43+J44+J47+J48+J49</f>
        <v>1615</v>
      </c>
      <c r="K20" s="111">
        <f>K21+K29+K34+K42+K43+K44+K47+K48+K49</f>
        <v>53110.670000000006</v>
      </c>
      <c r="L20" s="111">
        <f>K20</f>
        <v>53110.670000000006</v>
      </c>
      <c r="M20" s="111">
        <f>M21+M29+M34+M42+M43+M44+M47+M48+M49</f>
        <v>33235.67</v>
      </c>
      <c r="N20" s="111">
        <f>N21+N29+N34+N42+N43+N44+N47+N48+N49</f>
        <v>61</v>
      </c>
      <c r="O20" s="111">
        <f>O21+O29+O34+O42+O43+O44+O47+O48+O49</f>
        <v>33296.670000000006</v>
      </c>
      <c r="P20" s="111">
        <f>P21+P29+P34+P42+P43+P44+P47+P48+P49</f>
        <v>19814</v>
      </c>
      <c r="Q20" s="133" t="s">
        <v>356</v>
      </c>
    </row>
    <row r="21" spans="1:26" x14ac:dyDescent="0.35">
      <c r="A21" s="110" t="s">
        <v>254</v>
      </c>
      <c r="B21" s="114" t="s">
        <v>255</v>
      </c>
      <c r="C21" s="113" t="s">
        <v>40</v>
      </c>
      <c r="D21" s="126" t="s">
        <v>220</v>
      </c>
      <c r="E21" s="111">
        <f>E22+E23+E28</f>
        <v>10531.529999999999</v>
      </c>
      <c r="F21" s="111">
        <f>I21</f>
        <v>10531.529999999999</v>
      </c>
      <c r="G21" s="111">
        <f>G22+G23+G28</f>
        <v>10531.529999999999</v>
      </c>
      <c r="H21" s="111">
        <f>H22+H23+H28</f>
        <v>0</v>
      </c>
      <c r="I21" s="111">
        <f>I22+I23+I28</f>
        <v>10531.529999999999</v>
      </c>
      <c r="J21" s="111">
        <f>J22+J23+J28</f>
        <v>0</v>
      </c>
      <c r="K21" s="111">
        <f>K22+K23+K28</f>
        <v>9763.59</v>
      </c>
      <c r="L21" s="111">
        <f>O21</f>
        <v>9763.59</v>
      </c>
      <c r="M21" s="111">
        <f>M22+M23+M28</f>
        <v>9705.9500000000007</v>
      </c>
      <c r="N21" s="111">
        <f>N22+N23+N28</f>
        <v>57.64</v>
      </c>
      <c r="O21" s="111">
        <f>O22+O23+O28</f>
        <v>9763.59</v>
      </c>
      <c r="P21" s="111">
        <f>P22+P23+P28</f>
        <v>0</v>
      </c>
      <c r="Q21" s="133"/>
    </row>
    <row r="22" spans="1:26" x14ac:dyDescent="0.35">
      <c r="A22" s="109" t="s">
        <v>5</v>
      </c>
      <c r="B22" s="114" t="s">
        <v>256</v>
      </c>
      <c r="C22" s="113" t="s">
        <v>40</v>
      </c>
      <c r="D22" s="126" t="s">
        <v>257</v>
      </c>
      <c r="E22" s="111">
        <f>I22+J22</f>
        <v>38.229999999999997</v>
      </c>
      <c r="F22" s="111">
        <f>I22</f>
        <v>38.229999999999997</v>
      </c>
      <c r="G22" s="111">
        <v>38.229999999999997</v>
      </c>
      <c r="H22" s="111">
        <v>0</v>
      </c>
      <c r="I22" s="111">
        <f>G22+H22</f>
        <v>38.229999999999997</v>
      </c>
      <c r="J22" s="111">
        <v>0</v>
      </c>
      <c r="K22" s="111">
        <f>L22</f>
        <v>452.51</v>
      </c>
      <c r="L22" s="111">
        <f>O22</f>
        <v>452.51</v>
      </c>
      <c r="M22" s="111">
        <v>394.87</v>
      </c>
      <c r="N22" s="111">
        <v>57.64</v>
      </c>
      <c r="O22" s="111">
        <f t="shared" ref="O22:O27" si="0">M22+N22</f>
        <v>452.51</v>
      </c>
      <c r="P22" s="111">
        <v>0</v>
      </c>
      <c r="Q22" s="133"/>
    </row>
    <row r="23" spans="1:26" ht="31.5" x14ac:dyDescent="0.35">
      <c r="A23" s="109" t="s">
        <v>6</v>
      </c>
      <c r="B23" s="114" t="s">
        <v>258</v>
      </c>
      <c r="C23" s="113" t="s">
        <v>40</v>
      </c>
      <c r="D23" s="126" t="s">
        <v>259</v>
      </c>
      <c r="E23" s="111">
        <f>I23</f>
        <v>10493.3</v>
      </c>
      <c r="F23" s="111">
        <f>I23</f>
        <v>10493.3</v>
      </c>
      <c r="G23" s="111">
        <v>10493.3</v>
      </c>
      <c r="H23" s="111">
        <v>0</v>
      </c>
      <c r="I23" s="111">
        <f>G23+H23</f>
        <v>10493.3</v>
      </c>
      <c r="J23" s="111">
        <v>0</v>
      </c>
      <c r="K23" s="111">
        <v>9311.08</v>
      </c>
      <c r="L23" s="111">
        <v>9311.08</v>
      </c>
      <c r="M23" s="111">
        <v>9311.08</v>
      </c>
      <c r="N23" s="111">
        <v>0</v>
      </c>
      <c r="O23" s="111">
        <f t="shared" si="0"/>
        <v>9311.08</v>
      </c>
      <c r="P23" s="111">
        <v>0</v>
      </c>
      <c r="Q23" s="133"/>
    </row>
    <row r="24" spans="1:26" x14ac:dyDescent="0.35">
      <c r="A24" s="109"/>
      <c r="B24" s="114" t="s">
        <v>260</v>
      </c>
      <c r="C24" s="113" t="s">
        <v>40</v>
      </c>
      <c r="D24" s="126"/>
      <c r="E24" s="111"/>
      <c r="F24" s="111"/>
      <c r="G24" s="111"/>
      <c r="H24" s="111"/>
      <c r="I24" s="111"/>
      <c r="J24" s="111"/>
      <c r="K24" s="111">
        <f t="shared" ref="K24:K28" si="1">O24+P24</f>
        <v>0</v>
      </c>
      <c r="L24" s="111"/>
      <c r="M24" s="111"/>
      <c r="N24" s="111"/>
      <c r="O24" s="111">
        <f t="shared" si="0"/>
        <v>0</v>
      </c>
      <c r="P24" s="111"/>
      <c r="Q24" s="133"/>
    </row>
    <row r="25" spans="1:26" x14ac:dyDescent="0.35">
      <c r="A25" s="109"/>
      <c r="B25" s="114" t="s">
        <v>261</v>
      </c>
      <c r="C25" s="113" t="s">
        <v>40</v>
      </c>
      <c r="D25" s="126"/>
      <c r="E25" s="111"/>
      <c r="F25" s="111"/>
      <c r="G25" s="111"/>
      <c r="H25" s="111"/>
      <c r="I25" s="111"/>
      <c r="J25" s="111"/>
      <c r="K25" s="111">
        <f t="shared" si="1"/>
        <v>0</v>
      </c>
      <c r="L25" s="111"/>
      <c r="M25" s="111"/>
      <c r="N25" s="111"/>
      <c r="O25" s="111">
        <f t="shared" si="0"/>
        <v>0</v>
      </c>
      <c r="P25" s="111"/>
      <c r="Q25" s="133"/>
    </row>
    <row r="26" spans="1:26" x14ac:dyDescent="0.35">
      <c r="A26" s="109"/>
      <c r="B26" s="114" t="s">
        <v>262</v>
      </c>
      <c r="C26" s="113" t="s">
        <v>40</v>
      </c>
      <c r="D26" s="126"/>
      <c r="E26" s="111"/>
      <c r="F26" s="111"/>
      <c r="G26" s="111"/>
      <c r="H26" s="111"/>
      <c r="I26" s="111"/>
      <c r="J26" s="111"/>
      <c r="K26" s="111">
        <f t="shared" si="1"/>
        <v>0</v>
      </c>
      <c r="L26" s="111"/>
      <c r="M26" s="111"/>
      <c r="N26" s="111"/>
      <c r="O26" s="111">
        <f t="shared" si="0"/>
        <v>0</v>
      </c>
      <c r="P26" s="111"/>
      <c r="Q26" s="133"/>
    </row>
    <row r="27" spans="1:26" x14ac:dyDescent="0.35">
      <c r="A27" s="109"/>
      <c r="B27" s="114" t="s">
        <v>263</v>
      </c>
      <c r="C27" s="113" t="s">
        <v>40</v>
      </c>
      <c r="D27" s="126"/>
      <c r="E27" s="111"/>
      <c r="F27" s="111"/>
      <c r="G27" s="111"/>
      <c r="H27" s="111"/>
      <c r="I27" s="111"/>
      <c r="J27" s="111"/>
      <c r="K27" s="111">
        <f t="shared" si="1"/>
        <v>0</v>
      </c>
      <c r="L27" s="111"/>
      <c r="M27" s="111"/>
      <c r="N27" s="111"/>
      <c r="O27" s="111">
        <f t="shared" si="0"/>
        <v>0</v>
      </c>
      <c r="P27" s="111"/>
      <c r="Q27" s="133"/>
    </row>
    <row r="28" spans="1:26" x14ac:dyDescent="0.35">
      <c r="A28" s="109" t="s">
        <v>7</v>
      </c>
      <c r="B28" s="114" t="s">
        <v>264</v>
      </c>
      <c r="C28" s="113" t="s">
        <v>40</v>
      </c>
      <c r="D28" s="126" t="s">
        <v>265</v>
      </c>
      <c r="E28" s="111">
        <v>0</v>
      </c>
      <c r="F28" s="111">
        <v>0</v>
      </c>
      <c r="G28" s="111">
        <v>0</v>
      </c>
      <c r="H28" s="111">
        <v>0</v>
      </c>
      <c r="I28" s="111">
        <f>H28+G28</f>
        <v>0</v>
      </c>
      <c r="J28" s="111">
        <v>0</v>
      </c>
      <c r="K28" s="111">
        <f t="shared" si="1"/>
        <v>0</v>
      </c>
      <c r="L28" s="111">
        <v>0</v>
      </c>
      <c r="M28" s="111">
        <v>0</v>
      </c>
      <c r="N28" s="111">
        <v>0</v>
      </c>
      <c r="O28" s="111">
        <f>N28+M28</f>
        <v>0</v>
      </c>
      <c r="P28" s="111">
        <v>0</v>
      </c>
      <c r="Q28" s="133"/>
    </row>
    <row r="29" spans="1:26" x14ac:dyDescent="0.35">
      <c r="A29" s="109" t="s">
        <v>266</v>
      </c>
      <c r="B29" s="114" t="s">
        <v>267</v>
      </c>
      <c r="C29" s="113" t="s">
        <v>40</v>
      </c>
      <c r="D29" s="126" t="s">
        <v>222</v>
      </c>
      <c r="E29" s="111">
        <f>E30+E31+E32+E33</f>
        <v>14532.93</v>
      </c>
      <c r="F29" s="111">
        <v>15928.57</v>
      </c>
      <c r="G29" s="111">
        <f>G30+G31+G32+G33</f>
        <v>14312.82</v>
      </c>
      <c r="H29" s="111">
        <f>H30+H31+H32+H33</f>
        <v>220.11</v>
      </c>
      <c r="I29" s="111">
        <f>I30+I31+I32+I33</f>
        <v>14532.93</v>
      </c>
      <c r="J29" s="111">
        <f>J30+J31+J32+J33</f>
        <v>0</v>
      </c>
      <c r="K29" s="111">
        <f>K30+K31+K32+K33</f>
        <v>15998.95</v>
      </c>
      <c r="L29" s="111">
        <f>M29</f>
        <v>15998.95</v>
      </c>
      <c r="M29" s="111">
        <f>M30+M31+M32+M33</f>
        <v>15998.95</v>
      </c>
      <c r="N29" s="111">
        <f>N30+N31+N32+N33</f>
        <v>0</v>
      </c>
      <c r="O29" s="111">
        <f>O30+O31+O32+O33</f>
        <v>15998.95</v>
      </c>
      <c r="P29" s="111">
        <f>P30+P31+P32+P33</f>
        <v>0</v>
      </c>
      <c r="Q29" s="133"/>
    </row>
    <row r="30" spans="1:26" x14ac:dyDescent="0.35">
      <c r="A30" s="109"/>
      <c r="B30" s="114" t="s">
        <v>12</v>
      </c>
      <c r="C30" s="113" t="s">
        <v>40</v>
      </c>
      <c r="D30" s="126" t="s">
        <v>268</v>
      </c>
      <c r="E30" s="111">
        <v>0</v>
      </c>
      <c r="F30" s="111"/>
      <c r="G30" s="111">
        <v>0</v>
      </c>
      <c r="H30" s="111">
        <v>0</v>
      </c>
      <c r="I30" s="111">
        <f>H30+G30</f>
        <v>0</v>
      </c>
      <c r="J30" s="111">
        <v>0</v>
      </c>
      <c r="K30" s="111">
        <f t="shared" ref="K30:K36" si="2">O30+P30</f>
        <v>0</v>
      </c>
      <c r="L30" s="111"/>
      <c r="M30" s="111"/>
      <c r="N30" s="111"/>
      <c r="O30" s="111">
        <f>N30+M30</f>
        <v>0</v>
      </c>
      <c r="P30" s="111"/>
      <c r="Q30" s="133"/>
    </row>
    <row r="31" spans="1:26" x14ac:dyDescent="0.35">
      <c r="A31" s="109"/>
      <c r="B31" s="114" t="s">
        <v>91</v>
      </c>
      <c r="C31" s="113" t="s">
        <v>40</v>
      </c>
      <c r="D31" s="126" t="s">
        <v>269</v>
      </c>
      <c r="E31" s="111">
        <f t="shared" ref="E31:E48" si="3">I31+J31</f>
        <v>0</v>
      </c>
      <c r="F31" s="111"/>
      <c r="G31" s="111">
        <v>0</v>
      </c>
      <c r="H31" s="111"/>
      <c r="I31" s="111">
        <f>H31+G31</f>
        <v>0</v>
      </c>
      <c r="J31" s="111"/>
      <c r="K31" s="111">
        <f t="shared" si="2"/>
        <v>0</v>
      </c>
      <c r="L31" s="111"/>
      <c r="M31" s="111"/>
      <c r="N31" s="111"/>
      <c r="O31" s="111">
        <f>N31+M31</f>
        <v>0</v>
      </c>
      <c r="P31" s="111"/>
      <c r="Q31" s="133"/>
    </row>
    <row r="32" spans="1:26" ht="27.75" customHeight="1" x14ac:dyDescent="0.35">
      <c r="A32" s="109"/>
      <c r="B32" s="114" t="s">
        <v>270</v>
      </c>
      <c r="C32" s="113" t="s">
        <v>40</v>
      </c>
      <c r="D32" s="126" t="s">
        <v>271</v>
      </c>
      <c r="E32" s="111">
        <v>0</v>
      </c>
      <c r="F32" s="111"/>
      <c r="G32" s="111">
        <v>0</v>
      </c>
      <c r="H32" s="111">
        <v>0</v>
      </c>
      <c r="I32" s="111">
        <f>H32+G32</f>
        <v>0</v>
      </c>
      <c r="J32" s="111">
        <v>0</v>
      </c>
      <c r="K32" s="111">
        <f t="shared" si="2"/>
        <v>0</v>
      </c>
      <c r="L32" s="111"/>
      <c r="M32" s="111"/>
      <c r="N32" s="111"/>
      <c r="O32" s="111">
        <f>N32+M32</f>
        <v>0</v>
      </c>
      <c r="P32" s="111"/>
      <c r="Q32" s="133"/>
    </row>
    <row r="33" spans="1:26" ht="10.5" customHeight="1" x14ac:dyDescent="0.35">
      <c r="A33" s="109"/>
      <c r="B33" s="114" t="s">
        <v>272</v>
      </c>
      <c r="C33" s="113" t="s">
        <v>40</v>
      </c>
      <c r="D33" s="126" t="s">
        <v>273</v>
      </c>
      <c r="E33" s="111">
        <f>I33</f>
        <v>14532.93</v>
      </c>
      <c r="F33" s="111">
        <f>I33</f>
        <v>14532.93</v>
      </c>
      <c r="G33" s="111">
        <v>14312.82</v>
      </c>
      <c r="H33" s="111">
        <v>220.11</v>
      </c>
      <c r="I33" s="111">
        <f>H33+G33</f>
        <v>14532.93</v>
      </c>
      <c r="J33" s="111">
        <v>0</v>
      </c>
      <c r="K33" s="111">
        <f>L33</f>
        <v>15998.95</v>
      </c>
      <c r="L33" s="111">
        <f>M33</f>
        <v>15998.95</v>
      </c>
      <c r="M33" s="111">
        <v>15998.95</v>
      </c>
      <c r="N33" s="111">
        <v>0</v>
      </c>
      <c r="O33" s="111">
        <f>N33+M33</f>
        <v>15998.95</v>
      </c>
      <c r="P33" s="111">
        <v>0</v>
      </c>
      <c r="Q33" s="133"/>
      <c r="R33" s="73"/>
      <c r="S33" s="73"/>
      <c r="T33" s="73"/>
      <c r="U33" s="73"/>
      <c r="V33" s="73"/>
      <c r="W33" s="73"/>
      <c r="X33" s="73"/>
      <c r="Y33" s="73"/>
      <c r="Z33" s="73"/>
    </row>
    <row r="34" spans="1:26" ht="63" x14ac:dyDescent="0.35">
      <c r="A34" s="109" t="s">
        <v>274</v>
      </c>
      <c r="B34" s="114" t="s">
        <v>10</v>
      </c>
      <c r="C34" s="113" t="s">
        <v>40</v>
      </c>
      <c r="D34" s="126" t="s">
        <v>225</v>
      </c>
      <c r="E34" s="111">
        <f>E35+E37</f>
        <v>3076.05</v>
      </c>
      <c r="F34" s="111">
        <f>I34</f>
        <v>3076.05</v>
      </c>
      <c r="G34" s="111">
        <f>G35+G37</f>
        <v>2878.15</v>
      </c>
      <c r="H34" s="111">
        <f>H35+H37</f>
        <v>197.9</v>
      </c>
      <c r="I34" s="111">
        <f>G34+H34</f>
        <v>3076.05</v>
      </c>
      <c r="J34" s="111">
        <v>0</v>
      </c>
      <c r="K34" s="111">
        <f t="shared" si="2"/>
        <v>2383.4100000000003</v>
      </c>
      <c r="L34" s="111">
        <f>L35+L37</f>
        <v>2383.41</v>
      </c>
      <c r="M34" s="111">
        <f>M35+M37</f>
        <v>2381.0500000000002</v>
      </c>
      <c r="N34" s="111">
        <f>N35+N37</f>
        <v>2.36</v>
      </c>
      <c r="O34" s="111">
        <f t="shared" ref="O34:O49" si="4">M34+N34</f>
        <v>2383.4100000000003</v>
      </c>
      <c r="P34" s="111">
        <v>0</v>
      </c>
      <c r="Q34" s="133" t="s">
        <v>356</v>
      </c>
      <c r="R34" s="73"/>
      <c r="S34" s="73"/>
      <c r="T34" s="73"/>
      <c r="U34" s="73"/>
      <c r="V34" s="73"/>
      <c r="W34" s="73"/>
      <c r="X34" s="73"/>
      <c r="Y34" s="73"/>
      <c r="Z34" s="73"/>
    </row>
    <row r="35" spans="1:26" x14ac:dyDescent="0.35">
      <c r="A35" s="109"/>
      <c r="B35" s="114" t="s">
        <v>275</v>
      </c>
      <c r="C35" s="113" t="s">
        <v>40</v>
      </c>
      <c r="D35" s="126"/>
      <c r="E35" s="111">
        <f>I35</f>
        <v>2028.98</v>
      </c>
      <c r="F35" s="111">
        <f>I35</f>
        <v>2028.98</v>
      </c>
      <c r="G35" s="111">
        <v>1997.83</v>
      </c>
      <c r="H35" s="111">
        <v>31.15</v>
      </c>
      <c r="I35" s="111">
        <f t="shared" ref="I35:I46" si="5">G35+H35</f>
        <v>2028.98</v>
      </c>
      <c r="J35" s="111">
        <v>0</v>
      </c>
      <c r="K35" s="111">
        <f>O35</f>
        <v>1534.4699999999998</v>
      </c>
      <c r="L35" s="111">
        <f>O35</f>
        <v>1534.4699999999998</v>
      </c>
      <c r="M35" s="111">
        <v>1532.11</v>
      </c>
      <c r="N35" s="111">
        <v>2.36</v>
      </c>
      <c r="O35" s="111">
        <f t="shared" si="4"/>
        <v>1534.4699999999998</v>
      </c>
      <c r="P35" s="111">
        <v>0</v>
      </c>
      <c r="Q35" s="133"/>
      <c r="R35" s="73"/>
      <c r="S35" s="73"/>
      <c r="T35" s="73"/>
      <c r="U35" s="73"/>
      <c r="V35" s="73"/>
      <c r="W35" s="73"/>
      <c r="X35" s="73"/>
      <c r="Y35" s="73"/>
      <c r="Z35" s="73"/>
    </row>
    <row r="36" spans="1:26" x14ac:dyDescent="0.35">
      <c r="A36" s="109"/>
      <c r="B36" s="114" t="s">
        <v>276</v>
      </c>
      <c r="C36" s="113" t="s">
        <v>40</v>
      </c>
      <c r="D36" s="126"/>
      <c r="E36" s="111">
        <f t="shared" si="3"/>
        <v>0</v>
      </c>
      <c r="F36" s="111">
        <v>0</v>
      </c>
      <c r="G36" s="111">
        <v>0</v>
      </c>
      <c r="H36" s="111">
        <v>0</v>
      </c>
      <c r="I36" s="111">
        <f t="shared" si="5"/>
        <v>0</v>
      </c>
      <c r="J36" s="111">
        <v>0</v>
      </c>
      <c r="K36" s="111">
        <f t="shared" si="2"/>
        <v>0</v>
      </c>
      <c r="L36" s="111"/>
      <c r="M36" s="111"/>
      <c r="N36" s="111"/>
      <c r="O36" s="111">
        <f t="shared" si="4"/>
        <v>0</v>
      </c>
      <c r="P36" s="111">
        <v>0</v>
      </c>
      <c r="Q36" s="133"/>
      <c r="R36" s="73"/>
      <c r="S36" s="73"/>
      <c r="T36" s="73"/>
      <c r="U36" s="73"/>
      <c r="V36" s="73"/>
      <c r="W36" s="73"/>
      <c r="X36" s="73"/>
      <c r="Y36" s="73"/>
      <c r="Z36" s="73"/>
    </row>
    <row r="37" spans="1:26" ht="63" x14ac:dyDescent="0.35">
      <c r="A37" s="109"/>
      <c r="B37" s="114" t="s">
        <v>277</v>
      </c>
      <c r="C37" s="113" t="s">
        <v>40</v>
      </c>
      <c r="D37" s="126"/>
      <c r="E37" s="111">
        <f t="shared" si="3"/>
        <v>1047.0700000000002</v>
      </c>
      <c r="F37" s="111">
        <f>I37</f>
        <v>1047.0700000000002</v>
      </c>
      <c r="G37" s="111">
        <v>880.32</v>
      </c>
      <c r="H37" s="111">
        <v>166.75</v>
      </c>
      <c r="I37" s="111">
        <f t="shared" si="5"/>
        <v>1047.0700000000002</v>
      </c>
      <c r="J37" s="111">
        <v>0</v>
      </c>
      <c r="K37" s="111">
        <f>M37</f>
        <v>848.94</v>
      </c>
      <c r="L37" s="111">
        <f>M37</f>
        <v>848.94</v>
      </c>
      <c r="M37" s="111">
        <v>848.94</v>
      </c>
      <c r="N37" s="111">
        <v>0</v>
      </c>
      <c r="O37" s="111">
        <f t="shared" si="4"/>
        <v>848.94</v>
      </c>
      <c r="P37" s="111">
        <v>0</v>
      </c>
      <c r="Q37" s="133" t="s">
        <v>356</v>
      </c>
      <c r="R37" s="73"/>
      <c r="S37" s="73"/>
      <c r="T37" s="73"/>
      <c r="U37" s="73"/>
      <c r="V37" s="73"/>
      <c r="W37" s="73"/>
      <c r="X37" s="73"/>
      <c r="Y37" s="73"/>
      <c r="Z37" s="73"/>
    </row>
    <row r="38" spans="1:26" ht="21" x14ac:dyDescent="0.35">
      <c r="A38" s="109"/>
      <c r="B38" s="114" t="s">
        <v>278</v>
      </c>
      <c r="C38" s="113" t="s">
        <v>279</v>
      </c>
      <c r="D38" s="126"/>
      <c r="E38" s="111">
        <f>E39+E41</f>
        <v>9</v>
      </c>
      <c r="F38" s="111">
        <f>I38</f>
        <v>9</v>
      </c>
      <c r="G38" s="111">
        <v>6</v>
      </c>
      <c r="H38" s="111">
        <v>3</v>
      </c>
      <c r="I38" s="111">
        <f t="shared" si="5"/>
        <v>9</v>
      </c>
      <c r="J38" s="111">
        <v>0</v>
      </c>
      <c r="K38" s="111">
        <f>O38+P38</f>
        <v>2</v>
      </c>
      <c r="L38" s="111">
        <v>2</v>
      </c>
      <c r="M38" s="111">
        <v>2</v>
      </c>
      <c r="N38" s="111">
        <v>0</v>
      </c>
      <c r="O38" s="111">
        <f t="shared" si="4"/>
        <v>2</v>
      </c>
      <c r="P38" s="111">
        <v>0</v>
      </c>
      <c r="Q38" s="133"/>
      <c r="R38" s="73"/>
      <c r="S38" s="73"/>
      <c r="T38" s="73"/>
      <c r="U38" s="73"/>
      <c r="V38" s="73"/>
      <c r="W38" s="73"/>
      <c r="X38" s="73"/>
      <c r="Y38" s="73"/>
      <c r="Z38" s="73"/>
    </row>
    <row r="39" spans="1:26" x14ac:dyDescent="0.35">
      <c r="A39" s="109"/>
      <c r="B39" s="114" t="s">
        <v>275</v>
      </c>
      <c r="C39" s="113" t="s">
        <v>279</v>
      </c>
      <c r="D39" s="126"/>
      <c r="E39" s="111">
        <v>6</v>
      </c>
      <c r="F39" s="111">
        <v>6</v>
      </c>
      <c r="G39" s="111">
        <v>4</v>
      </c>
      <c r="H39" s="111">
        <v>2</v>
      </c>
      <c r="I39" s="111">
        <f t="shared" si="5"/>
        <v>6</v>
      </c>
      <c r="J39" s="111">
        <v>0</v>
      </c>
      <c r="K39" s="111">
        <v>4</v>
      </c>
      <c r="L39" s="111">
        <v>4</v>
      </c>
      <c r="M39" s="111">
        <v>4</v>
      </c>
      <c r="N39" s="111">
        <v>0</v>
      </c>
      <c r="O39" s="111">
        <f t="shared" si="4"/>
        <v>4</v>
      </c>
      <c r="P39" s="111">
        <v>0</v>
      </c>
      <c r="Q39" s="133"/>
      <c r="R39" s="73"/>
      <c r="S39" s="73"/>
      <c r="T39" s="73"/>
      <c r="U39" s="73"/>
      <c r="V39" s="73"/>
      <c r="W39" s="73"/>
      <c r="X39" s="73"/>
      <c r="Y39" s="73"/>
      <c r="Z39" s="73"/>
    </row>
    <row r="40" spans="1:26" x14ac:dyDescent="0.35">
      <c r="A40" s="109"/>
      <c r="B40" s="114" t="s">
        <v>276</v>
      </c>
      <c r="C40" s="113" t="s">
        <v>279</v>
      </c>
      <c r="D40" s="126"/>
      <c r="E40" s="111">
        <v>0</v>
      </c>
      <c r="F40" s="127">
        <v>0</v>
      </c>
      <c r="G40" s="111">
        <v>0</v>
      </c>
      <c r="H40" s="111">
        <v>0</v>
      </c>
      <c r="I40" s="111">
        <f t="shared" si="5"/>
        <v>0</v>
      </c>
      <c r="J40" s="111">
        <v>0</v>
      </c>
      <c r="K40" s="111">
        <f>O40+P40</f>
        <v>0</v>
      </c>
      <c r="L40" s="111"/>
      <c r="M40" s="111"/>
      <c r="N40" s="111"/>
      <c r="O40" s="111">
        <f t="shared" si="4"/>
        <v>0</v>
      </c>
      <c r="P40" s="111">
        <v>0</v>
      </c>
      <c r="Q40" s="133"/>
      <c r="R40" s="73"/>
      <c r="S40" s="73"/>
      <c r="T40" s="73"/>
      <c r="U40" s="73"/>
      <c r="V40" s="73"/>
      <c r="W40" s="73"/>
      <c r="X40" s="73"/>
      <c r="Y40" s="73"/>
      <c r="Z40" s="73"/>
    </row>
    <row r="41" spans="1:26" x14ac:dyDescent="0.35">
      <c r="A41" s="109"/>
      <c r="B41" s="114" t="s">
        <v>277</v>
      </c>
      <c r="C41" s="113" t="s">
        <v>279</v>
      </c>
      <c r="D41" s="126"/>
      <c r="E41" s="111">
        <f>I41</f>
        <v>3</v>
      </c>
      <c r="F41" s="127">
        <f>I41</f>
        <v>3</v>
      </c>
      <c r="G41" s="111">
        <v>2</v>
      </c>
      <c r="H41" s="111">
        <v>1</v>
      </c>
      <c r="I41" s="111">
        <f>G41+H41</f>
        <v>3</v>
      </c>
      <c r="J41" s="111">
        <v>0</v>
      </c>
      <c r="K41" s="111">
        <v>2</v>
      </c>
      <c r="L41" s="111">
        <v>2</v>
      </c>
      <c r="M41" s="111">
        <v>2</v>
      </c>
      <c r="N41" s="111">
        <v>0</v>
      </c>
      <c r="O41" s="111">
        <f t="shared" si="4"/>
        <v>2</v>
      </c>
      <c r="P41" s="111">
        <v>0</v>
      </c>
      <c r="Q41" s="133"/>
      <c r="R41" s="73"/>
      <c r="S41" s="73"/>
      <c r="T41" s="73"/>
      <c r="U41" s="73"/>
      <c r="V41" s="73"/>
      <c r="W41" s="73"/>
      <c r="X41" s="73"/>
      <c r="Y41" s="73"/>
      <c r="Z41" s="73"/>
    </row>
    <row r="42" spans="1:26" ht="75" customHeight="1" x14ac:dyDescent="0.35">
      <c r="A42" s="109" t="s">
        <v>280</v>
      </c>
      <c r="B42" s="114" t="s">
        <v>281</v>
      </c>
      <c r="C42" s="113" t="s">
        <v>40</v>
      </c>
      <c r="D42" s="126" t="s">
        <v>282</v>
      </c>
      <c r="E42" s="111">
        <f>I42+J42</f>
        <v>717.82</v>
      </c>
      <c r="F42" s="128">
        <f>I42</f>
        <v>717.82</v>
      </c>
      <c r="G42" s="111">
        <v>664.33</v>
      </c>
      <c r="H42" s="111">
        <v>53.49</v>
      </c>
      <c r="I42" s="111">
        <f t="shared" si="5"/>
        <v>717.82</v>
      </c>
      <c r="J42" s="111">
        <v>0</v>
      </c>
      <c r="K42" s="111">
        <f t="shared" ref="K42:K46" si="6">O42+P42</f>
        <v>729.23</v>
      </c>
      <c r="L42" s="111">
        <f>O42</f>
        <v>729.23</v>
      </c>
      <c r="M42" s="111">
        <v>728.51</v>
      </c>
      <c r="N42" s="111">
        <v>0.72</v>
      </c>
      <c r="O42" s="111">
        <f t="shared" si="4"/>
        <v>729.23</v>
      </c>
      <c r="P42" s="111">
        <v>0</v>
      </c>
      <c r="Q42" s="133" t="s">
        <v>356</v>
      </c>
      <c r="R42" s="73"/>
      <c r="S42" s="73"/>
      <c r="T42" s="73"/>
      <c r="U42" s="73"/>
      <c r="V42" s="73"/>
      <c r="W42" s="73"/>
      <c r="X42" s="73"/>
      <c r="Y42" s="73"/>
      <c r="Z42" s="73"/>
    </row>
    <row r="43" spans="1:26" x14ac:dyDescent="0.35">
      <c r="A43" s="109" t="s">
        <v>283</v>
      </c>
      <c r="B43" s="114" t="s">
        <v>284</v>
      </c>
      <c r="C43" s="113" t="s">
        <v>40</v>
      </c>
      <c r="D43" s="126" t="s">
        <v>285</v>
      </c>
      <c r="E43" s="111">
        <f>I43+J43</f>
        <v>497.67</v>
      </c>
      <c r="F43" s="128">
        <f>I43</f>
        <v>497.67</v>
      </c>
      <c r="G43" s="111">
        <v>497.67</v>
      </c>
      <c r="H43" s="111">
        <v>0</v>
      </c>
      <c r="I43" s="111">
        <f t="shared" si="5"/>
        <v>497.67</v>
      </c>
      <c r="J43" s="111">
        <v>0</v>
      </c>
      <c r="K43" s="111">
        <f>L43</f>
        <v>242.47</v>
      </c>
      <c r="L43" s="111">
        <f>O43</f>
        <v>242.47</v>
      </c>
      <c r="M43" s="111">
        <v>242.47</v>
      </c>
      <c r="N43" s="111">
        <v>0</v>
      </c>
      <c r="O43" s="111">
        <f t="shared" si="4"/>
        <v>242.47</v>
      </c>
      <c r="P43" s="111">
        <v>0</v>
      </c>
      <c r="Q43" s="133"/>
      <c r="R43" s="73"/>
      <c r="S43" s="73"/>
      <c r="T43" s="73"/>
      <c r="U43" s="73"/>
      <c r="V43" s="73"/>
      <c r="W43" s="73"/>
      <c r="X43" s="73"/>
      <c r="Y43" s="73"/>
      <c r="Z43" s="73"/>
    </row>
    <row r="44" spans="1:26" x14ac:dyDescent="0.35">
      <c r="A44" s="109" t="s">
        <v>286</v>
      </c>
      <c r="B44" s="114" t="s">
        <v>287</v>
      </c>
      <c r="C44" s="113" t="s">
        <v>40</v>
      </c>
      <c r="D44" s="126" t="s">
        <v>288</v>
      </c>
      <c r="E44" s="111">
        <f t="shared" si="3"/>
        <v>2688.3900000000003</v>
      </c>
      <c r="F44" s="128">
        <f>I44</f>
        <v>2688.3900000000003</v>
      </c>
      <c r="G44" s="111">
        <v>2684.3</v>
      </c>
      <c r="H44" s="111">
        <v>4.09</v>
      </c>
      <c r="I44" s="111">
        <f t="shared" si="5"/>
        <v>2688.3900000000003</v>
      </c>
      <c r="J44" s="111">
        <v>0</v>
      </c>
      <c r="K44" s="111">
        <f t="shared" si="6"/>
        <v>2512.33</v>
      </c>
      <c r="L44" s="111">
        <f>O44</f>
        <v>2512.33</v>
      </c>
      <c r="M44" s="111">
        <f>M45+M46</f>
        <v>2512.14</v>
      </c>
      <c r="N44" s="111">
        <v>0.19</v>
      </c>
      <c r="O44" s="111">
        <f t="shared" si="4"/>
        <v>2512.33</v>
      </c>
      <c r="P44" s="111">
        <v>0</v>
      </c>
      <c r="Q44" s="133"/>
      <c r="R44" s="73"/>
      <c r="S44" s="73"/>
      <c r="T44" s="73"/>
      <c r="U44" s="73"/>
      <c r="V44" s="73"/>
      <c r="W44" s="73"/>
      <c r="X44" s="73"/>
      <c r="Y44" s="73"/>
      <c r="Z44" s="73"/>
    </row>
    <row r="45" spans="1:26" x14ac:dyDescent="0.35">
      <c r="A45" s="109"/>
      <c r="B45" s="114" t="s">
        <v>95</v>
      </c>
      <c r="C45" s="113" t="s">
        <v>40</v>
      </c>
      <c r="D45" s="126" t="s">
        <v>289</v>
      </c>
      <c r="E45" s="111">
        <f t="shared" si="3"/>
        <v>2602.1800000000003</v>
      </c>
      <c r="F45" s="128">
        <f>I45</f>
        <v>2602.1800000000003</v>
      </c>
      <c r="G45" s="111">
        <v>2599.42</v>
      </c>
      <c r="H45" s="111">
        <v>2.76</v>
      </c>
      <c r="I45" s="111">
        <f>G45+H45</f>
        <v>2602.1800000000003</v>
      </c>
      <c r="J45" s="111">
        <v>0</v>
      </c>
      <c r="K45" s="111">
        <f t="shared" si="6"/>
        <v>2512.33</v>
      </c>
      <c r="L45" s="111">
        <f>O45</f>
        <v>2512.33</v>
      </c>
      <c r="M45" s="111">
        <v>2512.14</v>
      </c>
      <c r="N45" s="111">
        <v>0.19</v>
      </c>
      <c r="O45" s="111">
        <f t="shared" si="4"/>
        <v>2512.33</v>
      </c>
      <c r="P45" s="111">
        <v>0</v>
      </c>
      <c r="Q45" s="133"/>
      <c r="R45" s="73"/>
      <c r="S45" s="73"/>
      <c r="T45" s="73"/>
      <c r="U45" s="73"/>
      <c r="V45" s="73"/>
      <c r="W45" s="73"/>
      <c r="X45" s="73"/>
      <c r="Y45" s="73"/>
      <c r="Z45" s="73"/>
    </row>
    <row r="46" spans="1:26" x14ac:dyDescent="0.35">
      <c r="A46" s="109"/>
      <c r="B46" s="114" t="s">
        <v>290</v>
      </c>
      <c r="C46" s="113" t="s">
        <v>40</v>
      </c>
      <c r="D46" s="126" t="s">
        <v>291</v>
      </c>
      <c r="E46" s="111">
        <f>I46+J46</f>
        <v>0</v>
      </c>
      <c r="F46" s="128">
        <v>0</v>
      </c>
      <c r="G46" s="111">
        <v>0</v>
      </c>
      <c r="H46" s="111">
        <v>0</v>
      </c>
      <c r="I46" s="111">
        <f t="shared" si="5"/>
        <v>0</v>
      </c>
      <c r="J46" s="111">
        <v>0</v>
      </c>
      <c r="K46" s="111">
        <f t="shared" si="6"/>
        <v>0</v>
      </c>
      <c r="L46" s="111">
        <v>0</v>
      </c>
      <c r="M46" s="111">
        <v>0</v>
      </c>
      <c r="N46" s="111">
        <v>0</v>
      </c>
      <c r="O46" s="111">
        <f t="shared" si="4"/>
        <v>0</v>
      </c>
      <c r="P46" s="111">
        <v>0</v>
      </c>
      <c r="Q46" s="133"/>
      <c r="R46" s="73"/>
      <c r="S46" s="73"/>
      <c r="T46" s="73"/>
      <c r="U46" s="73"/>
      <c r="V46" s="73"/>
      <c r="W46" s="73"/>
      <c r="X46" s="73"/>
      <c r="Y46" s="73"/>
      <c r="Z46" s="73"/>
    </row>
    <row r="47" spans="1:26" x14ac:dyDescent="0.35">
      <c r="A47" s="109" t="s">
        <v>292</v>
      </c>
      <c r="B47" s="114" t="s">
        <v>293</v>
      </c>
      <c r="C47" s="113" t="s">
        <v>40</v>
      </c>
      <c r="D47" s="126" t="s">
        <v>294</v>
      </c>
      <c r="E47" s="111">
        <f>I47+J47</f>
        <v>141.28</v>
      </c>
      <c r="F47" s="128">
        <f>I47</f>
        <v>141.28</v>
      </c>
      <c r="G47" s="111">
        <v>141.28</v>
      </c>
      <c r="H47" s="111">
        <v>0</v>
      </c>
      <c r="I47" s="111">
        <f>G47+H47</f>
        <v>141.28</v>
      </c>
      <c r="J47" s="111">
        <v>0</v>
      </c>
      <c r="K47" s="111">
        <f>L47</f>
        <v>66.56</v>
      </c>
      <c r="L47" s="111">
        <f>M47</f>
        <v>66.56</v>
      </c>
      <c r="M47" s="111">
        <v>66.56</v>
      </c>
      <c r="N47" s="111">
        <v>0</v>
      </c>
      <c r="O47" s="111">
        <f t="shared" si="4"/>
        <v>66.56</v>
      </c>
      <c r="P47" s="111">
        <v>0</v>
      </c>
      <c r="Q47" s="133"/>
      <c r="R47" s="73"/>
      <c r="S47" s="73"/>
      <c r="T47" s="73"/>
      <c r="U47" s="73"/>
      <c r="V47" s="73"/>
      <c r="W47" s="73"/>
      <c r="X47" s="73"/>
      <c r="Y47" s="73"/>
      <c r="Z47" s="73"/>
    </row>
    <row r="48" spans="1:26" ht="21" x14ac:dyDescent="0.35">
      <c r="A48" s="109" t="s">
        <v>295</v>
      </c>
      <c r="B48" s="114" t="s">
        <v>296</v>
      </c>
      <c r="C48" s="113" t="s">
        <v>40</v>
      </c>
      <c r="D48" s="126" t="s">
        <v>297</v>
      </c>
      <c r="E48" s="111">
        <f t="shared" si="3"/>
        <v>0</v>
      </c>
      <c r="F48" s="128"/>
      <c r="G48" s="111"/>
      <c r="H48" s="111"/>
      <c r="I48" s="111">
        <f>G48+H48</f>
        <v>0</v>
      </c>
      <c r="J48" s="111"/>
      <c r="K48" s="111">
        <v>0</v>
      </c>
      <c r="L48" s="111">
        <v>0</v>
      </c>
      <c r="M48" s="111">
        <v>0</v>
      </c>
      <c r="N48" s="111">
        <v>0</v>
      </c>
      <c r="O48" s="111">
        <f t="shared" si="4"/>
        <v>0</v>
      </c>
      <c r="P48" s="111">
        <v>0</v>
      </c>
      <c r="Q48" s="133"/>
      <c r="R48" s="73"/>
      <c r="S48" s="73"/>
      <c r="T48" s="73"/>
      <c r="U48" s="73"/>
      <c r="V48" s="73"/>
      <c r="W48" s="73"/>
      <c r="X48" s="73"/>
      <c r="Y48" s="73"/>
      <c r="Z48" s="73"/>
    </row>
    <row r="49" spans="1:26" ht="63" x14ac:dyDescent="0.35">
      <c r="A49" s="109" t="s">
        <v>298</v>
      </c>
      <c r="B49" s="114" t="s">
        <v>13</v>
      </c>
      <c r="C49" s="113" t="s">
        <v>40</v>
      </c>
      <c r="D49" s="126" t="s">
        <v>299</v>
      </c>
      <c r="E49" s="111">
        <f>I49+J49</f>
        <v>3030.4300000000003</v>
      </c>
      <c r="F49" s="128">
        <f>E49</f>
        <v>3030.4300000000003</v>
      </c>
      <c r="G49" s="111">
        <v>1410.7</v>
      </c>
      <c r="H49" s="111">
        <v>4.7300000000000004</v>
      </c>
      <c r="I49" s="111">
        <f>G49+H49</f>
        <v>1415.43</v>
      </c>
      <c r="J49" s="111">
        <v>1615</v>
      </c>
      <c r="K49" s="111">
        <f>O49+P49</f>
        <v>21414.13</v>
      </c>
      <c r="L49" s="111">
        <f>O49+P49</f>
        <v>21414.13</v>
      </c>
      <c r="M49" s="111">
        <v>1600.04</v>
      </c>
      <c r="N49" s="111">
        <v>0.09</v>
      </c>
      <c r="O49" s="111">
        <f t="shared" si="4"/>
        <v>1600.1299999999999</v>
      </c>
      <c r="P49" s="111">
        <v>19814</v>
      </c>
      <c r="Q49" s="133" t="s">
        <v>356</v>
      </c>
    </row>
    <row r="50" spans="1:26" ht="21" x14ac:dyDescent="0.35">
      <c r="A50" s="109" t="s">
        <v>300</v>
      </c>
      <c r="B50" s="114" t="s">
        <v>301</v>
      </c>
      <c r="C50" s="113" t="s">
        <v>40</v>
      </c>
      <c r="D50" s="126" t="s">
        <v>302</v>
      </c>
      <c r="E50" s="111">
        <f>G50</f>
        <v>10</v>
      </c>
      <c r="F50" s="128">
        <v>10</v>
      </c>
      <c r="G50" s="111">
        <v>10</v>
      </c>
      <c r="H50" s="111">
        <v>0</v>
      </c>
      <c r="I50" s="111">
        <v>10</v>
      </c>
      <c r="J50" s="111">
        <f>J51+J52+J53+J54+J55</f>
        <v>0</v>
      </c>
      <c r="K50" s="111">
        <f>M50</f>
        <v>200</v>
      </c>
      <c r="L50" s="111">
        <f>M50</f>
        <v>200</v>
      </c>
      <c r="M50" s="111">
        <v>200</v>
      </c>
      <c r="N50" s="111">
        <f>N51+N52+N53+N54+N55</f>
        <v>0</v>
      </c>
      <c r="O50" s="111">
        <v>0</v>
      </c>
      <c r="P50" s="111">
        <f>P51+P52+P53+P54+P55</f>
        <v>0</v>
      </c>
      <c r="Q50" s="133"/>
    </row>
    <row r="51" spans="1:26" x14ac:dyDescent="0.35">
      <c r="A51" s="110" t="s">
        <v>303</v>
      </c>
      <c r="B51" s="114" t="s">
        <v>304</v>
      </c>
      <c r="C51" s="113" t="s">
        <v>40</v>
      </c>
      <c r="D51" s="126" t="s">
        <v>305</v>
      </c>
      <c r="E51" s="111">
        <f>I51+J51</f>
        <v>0</v>
      </c>
      <c r="F51" s="128"/>
      <c r="G51" s="111"/>
      <c r="H51" s="111"/>
      <c r="I51" s="111">
        <f>G51+H51</f>
        <v>0</v>
      </c>
      <c r="J51" s="111"/>
      <c r="K51" s="111">
        <f t="shared" ref="K51:K56" si="7">O51+P51</f>
        <v>0</v>
      </c>
      <c r="L51" s="111"/>
      <c r="M51" s="111"/>
      <c r="N51" s="111"/>
      <c r="O51" s="111">
        <f t="shared" ref="O51:O56" si="8">M51+N51</f>
        <v>0</v>
      </c>
      <c r="P51" s="111"/>
      <c r="Q51" s="133"/>
    </row>
    <row r="52" spans="1:26" x14ac:dyDescent="0.35">
      <c r="A52" s="110" t="s">
        <v>306</v>
      </c>
      <c r="B52" s="114" t="s">
        <v>307</v>
      </c>
      <c r="C52" s="113" t="s">
        <v>40</v>
      </c>
      <c r="D52" s="126" t="s">
        <v>308</v>
      </c>
      <c r="E52" s="111"/>
      <c r="F52" s="128"/>
      <c r="G52" s="111"/>
      <c r="H52" s="111"/>
      <c r="I52" s="111"/>
      <c r="J52" s="111"/>
      <c r="K52" s="111">
        <f t="shared" si="7"/>
        <v>0</v>
      </c>
      <c r="L52" s="111"/>
      <c r="M52" s="111"/>
      <c r="N52" s="111"/>
      <c r="O52" s="111">
        <f t="shared" si="8"/>
        <v>0</v>
      </c>
      <c r="P52" s="111"/>
      <c r="Q52" s="133"/>
    </row>
    <row r="53" spans="1:26" x14ac:dyDescent="0.35">
      <c r="A53" s="110" t="s">
        <v>309</v>
      </c>
      <c r="B53" s="114" t="s">
        <v>310</v>
      </c>
      <c r="C53" s="113" t="s">
        <v>40</v>
      </c>
      <c r="D53" s="126" t="s">
        <v>311</v>
      </c>
      <c r="E53" s="111"/>
      <c r="F53" s="128"/>
      <c r="G53" s="111"/>
      <c r="H53" s="111"/>
      <c r="I53" s="111"/>
      <c r="J53" s="111"/>
      <c r="K53" s="111">
        <f t="shared" si="7"/>
        <v>0</v>
      </c>
      <c r="L53" s="111"/>
      <c r="M53" s="111"/>
      <c r="N53" s="111"/>
      <c r="O53" s="111">
        <f t="shared" si="8"/>
        <v>0</v>
      </c>
      <c r="P53" s="111"/>
      <c r="Q53" s="133"/>
    </row>
    <row r="54" spans="1:26" x14ac:dyDescent="0.35">
      <c r="A54" s="110" t="s">
        <v>312</v>
      </c>
      <c r="B54" s="114" t="s">
        <v>313</v>
      </c>
      <c r="C54" s="113" t="s">
        <v>40</v>
      </c>
      <c r="D54" s="126" t="s">
        <v>314</v>
      </c>
      <c r="E54" s="111">
        <f>I54+J54</f>
        <v>10</v>
      </c>
      <c r="F54" s="128">
        <v>10</v>
      </c>
      <c r="G54" s="111">
        <v>10</v>
      </c>
      <c r="H54" s="111">
        <v>0</v>
      </c>
      <c r="I54" s="111">
        <f>G54+H54</f>
        <v>10</v>
      </c>
      <c r="J54" s="111">
        <v>0</v>
      </c>
      <c r="K54" s="111">
        <f>K50</f>
        <v>200</v>
      </c>
      <c r="L54" s="111">
        <f>L50</f>
        <v>200</v>
      </c>
      <c r="M54" s="111">
        <f>M50</f>
        <v>200</v>
      </c>
      <c r="N54" s="111">
        <v>0</v>
      </c>
      <c r="O54" s="111">
        <f t="shared" si="8"/>
        <v>200</v>
      </c>
      <c r="P54" s="111">
        <v>0</v>
      </c>
      <c r="Q54" s="133"/>
    </row>
    <row r="55" spans="1:26" x14ac:dyDescent="0.35">
      <c r="A55" s="110" t="s">
        <v>315</v>
      </c>
      <c r="B55" s="114" t="s">
        <v>316</v>
      </c>
      <c r="C55" s="113" t="s">
        <v>40</v>
      </c>
      <c r="D55" s="126" t="s">
        <v>317</v>
      </c>
      <c r="E55" s="111"/>
      <c r="F55" s="128"/>
      <c r="G55" s="111"/>
      <c r="H55" s="111"/>
      <c r="I55" s="111"/>
      <c r="J55" s="111"/>
      <c r="K55" s="111">
        <f t="shared" si="7"/>
        <v>0</v>
      </c>
      <c r="L55" s="111">
        <v>0</v>
      </c>
      <c r="M55" s="111">
        <v>0</v>
      </c>
      <c r="N55" s="111">
        <v>0</v>
      </c>
      <c r="O55" s="111">
        <f t="shared" si="8"/>
        <v>0</v>
      </c>
      <c r="P55" s="111">
        <v>0</v>
      </c>
      <c r="Q55" s="133"/>
    </row>
    <row r="56" spans="1:26" x14ac:dyDescent="0.35">
      <c r="A56" s="109" t="s">
        <v>318</v>
      </c>
      <c r="B56" s="114" t="s">
        <v>319</v>
      </c>
      <c r="C56" s="113" t="s">
        <v>40</v>
      </c>
      <c r="D56" s="126" t="s">
        <v>320</v>
      </c>
      <c r="E56" s="111">
        <f>I56+J56</f>
        <v>0</v>
      </c>
      <c r="F56" s="128">
        <v>0</v>
      </c>
      <c r="G56" s="111">
        <v>0</v>
      </c>
      <c r="H56" s="111">
        <v>0</v>
      </c>
      <c r="I56" s="111">
        <f>G56+H56</f>
        <v>0</v>
      </c>
      <c r="J56" s="111">
        <v>0</v>
      </c>
      <c r="K56" s="111">
        <f t="shared" si="7"/>
        <v>0</v>
      </c>
      <c r="L56" s="111"/>
      <c r="M56" s="111"/>
      <c r="N56" s="111"/>
      <c r="O56" s="111">
        <f t="shared" si="8"/>
        <v>0</v>
      </c>
      <c r="P56" s="111">
        <v>0</v>
      </c>
      <c r="Q56" s="133"/>
    </row>
    <row r="57" spans="1:26" s="71" customFormat="1" x14ac:dyDescent="0.35">
      <c r="A57" s="112"/>
      <c r="B57" s="159" t="s">
        <v>321</v>
      </c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01"/>
      <c r="S57" s="101"/>
      <c r="T57" s="101"/>
      <c r="U57" s="101"/>
      <c r="V57" s="101"/>
      <c r="W57" s="101"/>
      <c r="X57" s="101"/>
      <c r="Y57" s="101"/>
      <c r="Z57" s="101"/>
    </row>
    <row r="58" spans="1:26" x14ac:dyDescent="0.35">
      <c r="A58" s="109"/>
      <c r="B58" s="114" t="s">
        <v>322</v>
      </c>
      <c r="C58" s="113" t="s">
        <v>40</v>
      </c>
      <c r="D58" s="126" t="s">
        <v>323</v>
      </c>
      <c r="E58" s="128">
        <f>F58</f>
        <v>30326</v>
      </c>
      <c r="F58" s="128">
        <f>I58+J58</f>
        <v>30326</v>
      </c>
      <c r="G58" s="128">
        <v>29893</v>
      </c>
      <c r="H58" s="128">
        <v>433</v>
      </c>
      <c r="I58" s="128">
        <f>H58+G58</f>
        <v>30326</v>
      </c>
      <c r="J58" s="128">
        <f>J21+J34+J42+J43</f>
        <v>0</v>
      </c>
      <c r="K58" s="128">
        <f>O58</f>
        <v>30958</v>
      </c>
      <c r="L58" s="128">
        <f>K58</f>
        <v>30958</v>
      </c>
      <c r="M58" s="128">
        <v>30900</v>
      </c>
      <c r="N58" s="128">
        <v>58</v>
      </c>
      <c r="O58" s="128">
        <f>M58+N58</f>
        <v>30958</v>
      </c>
      <c r="P58" s="128">
        <f>P21+P34+P42+P43</f>
        <v>0</v>
      </c>
      <c r="Q58" s="134"/>
    </row>
    <row r="59" spans="1:26" x14ac:dyDescent="0.35">
      <c r="A59" s="109"/>
      <c r="B59" s="114" t="s">
        <v>324</v>
      </c>
      <c r="C59" s="113" t="s">
        <v>40</v>
      </c>
      <c r="D59" s="126" t="s">
        <v>325</v>
      </c>
      <c r="E59" s="128">
        <f>I59+J59</f>
        <v>4890.1000000000004</v>
      </c>
      <c r="F59" s="128">
        <f>I59+J59</f>
        <v>4890.1000000000004</v>
      </c>
      <c r="G59" s="128">
        <v>3227.78</v>
      </c>
      <c r="H59" s="128">
        <v>47.32</v>
      </c>
      <c r="I59" s="128">
        <f>H59+G59</f>
        <v>3275.1000000000004</v>
      </c>
      <c r="J59" s="128">
        <f>J29+J44+J47+J48+J49</f>
        <v>1615</v>
      </c>
      <c r="K59" s="128">
        <f>O59+P59</f>
        <v>22152.67</v>
      </c>
      <c r="L59" s="128">
        <f>K59</f>
        <v>22152.67</v>
      </c>
      <c r="M59" s="128">
        <v>2335.67</v>
      </c>
      <c r="N59" s="128">
        <v>3</v>
      </c>
      <c r="O59" s="128">
        <f>M59+N59</f>
        <v>2338.67</v>
      </c>
      <c r="P59" s="128">
        <f>P29+P44+P47+P48+P49</f>
        <v>19814</v>
      </c>
      <c r="Q59" s="134"/>
    </row>
    <row r="60" spans="1:26" ht="31.5" x14ac:dyDescent="0.35">
      <c r="A60" s="109"/>
      <c r="B60" s="114" t="s">
        <v>326</v>
      </c>
      <c r="C60" s="113" t="s">
        <v>40</v>
      </c>
      <c r="D60" s="126" t="s">
        <v>327</v>
      </c>
      <c r="E60" s="113"/>
      <c r="F60" s="113"/>
      <c r="G60" s="113"/>
      <c r="H60" s="113"/>
      <c r="I60" s="113"/>
      <c r="J60" s="113"/>
      <c r="K60" s="134"/>
      <c r="L60" s="134"/>
      <c r="M60" s="113"/>
      <c r="N60" s="113"/>
      <c r="O60" s="113"/>
      <c r="P60" s="113"/>
      <c r="Q60" s="113"/>
    </row>
    <row r="61" spans="1:26" ht="21" x14ac:dyDescent="0.35">
      <c r="A61" s="109"/>
      <c r="B61" s="114" t="s">
        <v>328</v>
      </c>
      <c r="C61" s="113" t="s">
        <v>40</v>
      </c>
      <c r="D61" s="126" t="s">
        <v>329</v>
      </c>
      <c r="E61" s="128">
        <f>E33</f>
        <v>14532.93</v>
      </c>
      <c r="F61" s="128">
        <f>I61</f>
        <v>14532.93</v>
      </c>
      <c r="G61" s="128">
        <f>G33</f>
        <v>14312.82</v>
      </c>
      <c r="H61" s="128">
        <f>H33</f>
        <v>220.11</v>
      </c>
      <c r="I61" s="128">
        <f t="shared" ref="I61:J61" si="9">I33</f>
        <v>14532.93</v>
      </c>
      <c r="J61" s="128">
        <f t="shared" si="9"/>
        <v>0</v>
      </c>
      <c r="K61" s="128">
        <f>K33</f>
        <v>15998.95</v>
      </c>
      <c r="L61" s="128">
        <f>K61</f>
        <v>15998.95</v>
      </c>
      <c r="M61" s="128">
        <f>M33</f>
        <v>15998.95</v>
      </c>
      <c r="N61" s="128">
        <f>N33</f>
        <v>0</v>
      </c>
      <c r="O61" s="128">
        <f>O33</f>
        <v>15998.95</v>
      </c>
      <c r="P61" s="128">
        <f>P33</f>
        <v>0</v>
      </c>
      <c r="Q61" s="113"/>
    </row>
    <row r="62" spans="1:26" x14ac:dyDescent="0.35">
      <c r="A62" s="109"/>
      <c r="B62" s="114" t="s">
        <v>330</v>
      </c>
      <c r="C62" s="113" t="s">
        <v>40</v>
      </c>
      <c r="D62" s="126"/>
      <c r="E62" s="111"/>
      <c r="F62" s="113"/>
      <c r="G62" s="134"/>
      <c r="H62" s="134"/>
      <c r="I62" s="111"/>
      <c r="J62" s="134"/>
      <c r="K62" s="134"/>
      <c r="L62" s="134"/>
      <c r="M62" s="134"/>
      <c r="N62" s="134"/>
      <c r="O62" s="111"/>
      <c r="P62" s="134"/>
      <c r="Q62" s="113"/>
    </row>
    <row r="63" spans="1:26" x14ac:dyDescent="0.35">
      <c r="A63" s="109"/>
      <c r="B63" s="114" t="s">
        <v>331</v>
      </c>
      <c r="C63" s="113" t="s">
        <v>40</v>
      </c>
      <c r="D63" s="126"/>
      <c r="E63" s="111"/>
      <c r="F63" s="113"/>
      <c r="G63" s="134"/>
      <c r="H63" s="134"/>
      <c r="I63" s="111"/>
      <c r="J63" s="134"/>
      <c r="K63" s="134"/>
      <c r="L63" s="134"/>
      <c r="M63" s="134"/>
      <c r="N63" s="134"/>
      <c r="O63" s="111"/>
      <c r="P63" s="134"/>
      <c r="Q63" s="113"/>
    </row>
    <row r="64" spans="1:26" x14ac:dyDescent="0.35">
      <c r="A64" s="109"/>
      <c r="B64" s="114" t="s">
        <v>332</v>
      </c>
      <c r="C64" s="113" t="s">
        <v>40</v>
      </c>
      <c r="D64" s="126"/>
      <c r="E64" s="111">
        <f>E61</f>
        <v>14532.93</v>
      </c>
      <c r="F64" s="128">
        <f>F61</f>
        <v>14532.93</v>
      </c>
      <c r="G64" s="134">
        <f>G61</f>
        <v>14312.82</v>
      </c>
      <c r="H64" s="135">
        <v>0</v>
      </c>
      <c r="I64" s="111">
        <f>I61</f>
        <v>14532.93</v>
      </c>
      <c r="J64" s="128">
        <v>0</v>
      </c>
      <c r="K64" s="128">
        <f>K61</f>
        <v>15998.95</v>
      </c>
      <c r="L64" s="128">
        <f>L61</f>
        <v>15998.95</v>
      </c>
      <c r="M64" s="128">
        <f>M61</f>
        <v>15998.95</v>
      </c>
      <c r="N64" s="128">
        <v>0</v>
      </c>
      <c r="O64" s="128">
        <f>M64</f>
        <v>15998.95</v>
      </c>
      <c r="P64" s="128">
        <v>0</v>
      </c>
      <c r="Q64" s="113"/>
    </row>
    <row r="65" spans="1:26" x14ac:dyDescent="0.35">
      <c r="A65" s="109"/>
      <c r="B65" s="114" t="s">
        <v>333</v>
      </c>
      <c r="C65" s="113" t="s">
        <v>40</v>
      </c>
      <c r="D65" s="126"/>
      <c r="E65" s="111"/>
      <c r="F65" s="113"/>
      <c r="G65" s="134"/>
      <c r="H65" s="134"/>
      <c r="I65" s="111"/>
      <c r="J65" s="134"/>
      <c r="K65" s="134"/>
      <c r="L65" s="134"/>
      <c r="M65" s="134"/>
      <c r="N65" s="134"/>
      <c r="O65" s="111"/>
      <c r="P65" s="134"/>
      <c r="Q65" s="113"/>
    </row>
    <row r="66" spans="1:26" ht="21" x14ac:dyDescent="0.35">
      <c r="A66" s="109"/>
      <c r="B66" s="114" t="s">
        <v>334</v>
      </c>
      <c r="C66" s="113" t="s">
        <v>40</v>
      </c>
      <c r="D66" s="126" t="s">
        <v>335</v>
      </c>
      <c r="E66" s="128">
        <f>E23</f>
        <v>10493.3</v>
      </c>
      <c r="F66" s="128">
        <f>I66</f>
        <v>10493.3</v>
      </c>
      <c r="G66" s="128">
        <f>E66</f>
        <v>10493.3</v>
      </c>
      <c r="H66" s="128">
        <v>0</v>
      </c>
      <c r="I66" s="128">
        <f>G66+H66</f>
        <v>10493.3</v>
      </c>
      <c r="J66" s="128">
        <v>0</v>
      </c>
      <c r="K66" s="128">
        <f>K23</f>
        <v>9311.08</v>
      </c>
      <c r="L66" s="128">
        <f>M66</f>
        <v>9311.08</v>
      </c>
      <c r="M66" s="128">
        <f>M23</f>
        <v>9311.08</v>
      </c>
      <c r="N66" s="128">
        <v>0</v>
      </c>
      <c r="O66" s="128">
        <f>M66+N66</f>
        <v>9311.08</v>
      </c>
      <c r="P66" s="128">
        <v>0</v>
      </c>
      <c r="Q66" s="128"/>
    </row>
    <row r="67" spans="1:26" s="71" customFormat="1" x14ac:dyDescent="0.35">
      <c r="A67" s="112"/>
      <c r="B67" s="90" t="s">
        <v>229</v>
      </c>
      <c r="J67" s="100"/>
      <c r="R67" s="101"/>
      <c r="S67" s="101"/>
      <c r="T67" s="101"/>
      <c r="U67" s="101"/>
      <c r="V67" s="101"/>
      <c r="W67" s="101"/>
      <c r="X67" s="101"/>
      <c r="Y67" s="101"/>
      <c r="Z67" s="101"/>
    </row>
    <row r="68" spans="1:26" x14ac:dyDescent="0.35">
      <c r="A68" s="109"/>
      <c r="B68" s="91" t="s">
        <v>336</v>
      </c>
    </row>
    <row r="69" spans="1:26" x14ac:dyDescent="0.35">
      <c r="A69" s="109"/>
      <c r="B69" s="91" t="s">
        <v>337</v>
      </c>
    </row>
    <row r="70" spans="1:26" s="71" customFormat="1" x14ac:dyDescent="0.35">
      <c r="A70" s="112"/>
      <c r="B70" s="90" t="s">
        <v>338</v>
      </c>
      <c r="J70" s="100"/>
      <c r="R70" s="101"/>
      <c r="S70" s="101"/>
      <c r="T70" s="101"/>
      <c r="U70" s="101"/>
      <c r="V70" s="101"/>
      <c r="W70" s="101"/>
      <c r="X70" s="101"/>
      <c r="Y70" s="101"/>
      <c r="Z70" s="101"/>
    </row>
    <row r="71" spans="1:26" s="71" customFormat="1" x14ac:dyDescent="0.35">
      <c r="A71" s="112"/>
      <c r="B71" s="90"/>
      <c r="J71" s="100"/>
      <c r="R71" s="101"/>
      <c r="S71" s="101"/>
      <c r="T71" s="101"/>
      <c r="U71" s="101"/>
      <c r="V71" s="101"/>
      <c r="W71" s="101"/>
      <c r="X71" s="101"/>
      <c r="Y71" s="101"/>
      <c r="Z71" s="101"/>
    </row>
    <row r="72" spans="1:26" s="78" customFormat="1" x14ac:dyDescent="0.35">
      <c r="B72" s="160" t="s">
        <v>339</v>
      </c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08"/>
      <c r="S72" s="108"/>
      <c r="T72" s="108"/>
      <c r="U72" s="108"/>
      <c r="V72" s="108"/>
      <c r="W72" s="108"/>
      <c r="X72" s="108"/>
      <c r="Y72" s="108"/>
      <c r="Z72" s="108"/>
    </row>
    <row r="73" spans="1:26" s="75" customFormat="1" x14ac:dyDescent="0.35">
      <c r="B73" s="155" t="s">
        <v>189</v>
      </c>
      <c r="C73" s="155" t="s">
        <v>190</v>
      </c>
      <c r="D73" s="155" t="s">
        <v>191</v>
      </c>
      <c r="E73" s="155" t="s">
        <v>340</v>
      </c>
      <c r="F73" s="155" t="s">
        <v>241</v>
      </c>
      <c r="G73" s="155" t="s">
        <v>194</v>
      </c>
      <c r="H73" s="155"/>
      <c r="I73" s="155"/>
      <c r="J73" s="155"/>
      <c r="K73" s="155" t="s">
        <v>341</v>
      </c>
      <c r="L73" s="155" t="s">
        <v>243</v>
      </c>
      <c r="M73" s="155" t="s">
        <v>197</v>
      </c>
      <c r="N73" s="155"/>
      <c r="O73" s="155"/>
      <c r="P73" s="155"/>
      <c r="Q73" s="155" t="s">
        <v>244</v>
      </c>
      <c r="R73" s="105"/>
      <c r="S73" s="105"/>
      <c r="T73" s="105"/>
      <c r="U73" s="105"/>
      <c r="V73" s="105"/>
      <c r="W73" s="105"/>
      <c r="X73" s="105"/>
      <c r="Y73" s="105"/>
      <c r="Z73" s="105"/>
    </row>
    <row r="74" spans="1:26" s="75" customFormat="1" ht="98.25" customHeight="1" x14ac:dyDescent="0.35">
      <c r="B74" s="155"/>
      <c r="C74" s="155"/>
      <c r="D74" s="155"/>
      <c r="E74" s="155"/>
      <c r="F74" s="155"/>
      <c r="G74" s="76" t="s">
        <v>245</v>
      </c>
      <c r="H74" s="76" t="s">
        <v>246</v>
      </c>
      <c r="I74" s="76" t="s">
        <v>249</v>
      </c>
      <c r="J74" s="106" t="s">
        <v>248</v>
      </c>
      <c r="K74" s="155"/>
      <c r="L74" s="155"/>
      <c r="M74" s="76" t="s">
        <v>245</v>
      </c>
      <c r="N74" s="76" t="s">
        <v>246</v>
      </c>
      <c r="O74" s="76" t="s">
        <v>249</v>
      </c>
      <c r="P74" s="76" t="s">
        <v>248</v>
      </c>
      <c r="Q74" s="155"/>
      <c r="R74" s="105"/>
      <c r="S74" s="105"/>
      <c r="T74" s="105"/>
      <c r="U74" s="105"/>
      <c r="V74" s="105"/>
      <c r="W74" s="105"/>
      <c r="X74" s="105"/>
      <c r="Y74" s="105"/>
      <c r="Z74" s="105"/>
    </row>
    <row r="75" spans="1:26" s="78" customFormat="1" ht="21" x14ac:dyDescent="0.35">
      <c r="B75" s="77">
        <v>1</v>
      </c>
      <c r="C75" s="77">
        <v>2</v>
      </c>
      <c r="D75" s="77">
        <v>3</v>
      </c>
      <c r="E75" s="77">
        <v>4</v>
      </c>
      <c r="F75" s="77">
        <v>5</v>
      </c>
      <c r="G75" s="77">
        <v>6</v>
      </c>
      <c r="H75" s="77">
        <v>7</v>
      </c>
      <c r="I75" s="76" t="s">
        <v>250</v>
      </c>
      <c r="J75" s="107">
        <v>9</v>
      </c>
      <c r="K75" s="77">
        <v>10</v>
      </c>
      <c r="L75" s="77">
        <v>11</v>
      </c>
      <c r="M75" s="77">
        <v>12</v>
      </c>
      <c r="N75" s="77">
        <v>13</v>
      </c>
      <c r="O75" s="76" t="s">
        <v>251</v>
      </c>
      <c r="P75" s="77">
        <v>15</v>
      </c>
      <c r="Q75" s="77">
        <v>16</v>
      </c>
      <c r="R75" s="108"/>
      <c r="S75" s="108"/>
      <c r="T75" s="108"/>
      <c r="U75" s="108"/>
      <c r="V75" s="108"/>
      <c r="W75" s="108"/>
      <c r="X75" s="108"/>
      <c r="Y75" s="108"/>
      <c r="Z75" s="108"/>
    </row>
    <row r="76" spans="1:26" x14ac:dyDescent="0.35">
      <c r="B76" s="79" t="s">
        <v>342</v>
      </c>
      <c r="C76" s="80" t="s">
        <v>40</v>
      </c>
      <c r="D76" s="81" t="s">
        <v>343</v>
      </c>
      <c r="E76" s="86">
        <v>22421</v>
      </c>
      <c r="F76" s="113"/>
      <c r="G76" s="113" t="s">
        <v>37</v>
      </c>
      <c r="H76" s="113" t="s">
        <v>37</v>
      </c>
      <c r="I76" s="113" t="s">
        <v>37</v>
      </c>
      <c r="J76" s="113" t="s">
        <v>37</v>
      </c>
      <c r="K76" s="86">
        <v>22188</v>
      </c>
      <c r="L76" s="80" t="s">
        <v>37</v>
      </c>
      <c r="M76" s="80" t="s">
        <v>37</v>
      </c>
      <c r="N76" s="80" t="s">
        <v>37</v>
      </c>
      <c r="O76" s="80" t="s">
        <v>37</v>
      </c>
      <c r="P76" s="80" t="s">
        <v>37</v>
      </c>
      <c r="Q76" s="80" t="s">
        <v>37</v>
      </c>
    </row>
    <row r="77" spans="1:26" x14ac:dyDescent="0.35">
      <c r="B77" s="79" t="s">
        <v>344</v>
      </c>
      <c r="C77" s="80" t="s">
        <v>40</v>
      </c>
      <c r="D77" s="81" t="s">
        <v>345</v>
      </c>
      <c r="E77" s="86">
        <v>17359</v>
      </c>
      <c r="F77" s="113" t="s">
        <v>37</v>
      </c>
      <c r="G77" s="113" t="s">
        <v>37</v>
      </c>
      <c r="H77" s="113" t="s">
        <v>37</v>
      </c>
      <c r="I77" s="113" t="s">
        <v>37</v>
      </c>
      <c r="J77" s="113" t="s">
        <v>37</v>
      </c>
      <c r="K77" s="86">
        <v>17295</v>
      </c>
      <c r="L77" s="80" t="s">
        <v>37</v>
      </c>
      <c r="M77" s="80" t="s">
        <v>37</v>
      </c>
      <c r="N77" s="80" t="s">
        <v>37</v>
      </c>
      <c r="O77" s="80" t="s">
        <v>37</v>
      </c>
      <c r="P77" s="80" t="s">
        <v>37</v>
      </c>
      <c r="Q77" s="80" t="s">
        <v>37</v>
      </c>
    </row>
    <row r="78" spans="1:26" ht="31.5" x14ac:dyDescent="0.35">
      <c r="B78" s="79" t="s">
        <v>346</v>
      </c>
      <c r="C78" s="80" t="s">
        <v>40</v>
      </c>
      <c r="D78" s="81" t="s">
        <v>347</v>
      </c>
      <c r="E78" s="113" t="s">
        <v>37</v>
      </c>
      <c r="F78" s="113" t="s">
        <v>37</v>
      </c>
      <c r="G78" s="86">
        <v>0</v>
      </c>
      <c r="H78" s="113" t="s">
        <v>37</v>
      </c>
      <c r="I78" s="113" t="s">
        <v>37</v>
      </c>
      <c r="J78" s="113" t="s">
        <v>37</v>
      </c>
      <c r="K78" s="113" t="s">
        <v>37</v>
      </c>
      <c r="L78" s="113" t="s">
        <v>37</v>
      </c>
      <c r="M78" s="86">
        <v>0</v>
      </c>
      <c r="N78" s="80" t="s">
        <v>37</v>
      </c>
      <c r="O78" s="80" t="s">
        <v>37</v>
      </c>
      <c r="P78" s="80" t="s">
        <v>37</v>
      </c>
      <c r="Q78" s="80" t="s">
        <v>37</v>
      </c>
    </row>
    <row r="79" spans="1:26" ht="31.5" x14ac:dyDescent="0.35">
      <c r="B79" s="79" t="s">
        <v>348</v>
      </c>
      <c r="C79" s="80" t="s">
        <v>40</v>
      </c>
      <c r="D79" s="81" t="s">
        <v>349</v>
      </c>
      <c r="E79" s="113" t="s">
        <v>37</v>
      </c>
      <c r="F79" s="113" t="s">
        <v>37</v>
      </c>
      <c r="G79" s="86">
        <v>0</v>
      </c>
      <c r="H79" s="113" t="s">
        <v>37</v>
      </c>
      <c r="I79" s="113" t="s">
        <v>37</v>
      </c>
      <c r="J79" s="113" t="s">
        <v>37</v>
      </c>
      <c r="K79" s="113" t="s">
        <v>37</v>
      </c>
      <c r="L79" s="113" t="s">
        <v>37</v>
      </c>
      <c r="M79" s="86">
        <v>0</v>
      </c>
      <c r="N79" s="80" t="s">
        <v>37</v>
      </c>
      <c r="O79" s="80" t="s">
        <v>37</v>
      </c>
      <c r="P79" s="80" t="s">
        <v>37</v>
      </c>
      <c r="Q79" s="80" t="s">
        <v>37</v>
      </c>
    </row>
    <row r="80" spans="1:26" x14ac:dyDescent="0.35">
      <c r="B80" s="114" t="s">
        <v>350</v>
      </c>
      <c r="C80" s="80" t="s">
        <v>40</v>
      </c>
      <c r="D80" s="81" t="s">
        <v>351</v>
      </c>
      <c r="E80" s="86">
        <v>7298</v>
      </c>
      <c r="F80" s="113" t="s">
        <v>37</v>
      </c>
      <c r="G80" s="113" t="s">
        <v>37</v>
      </c>
      <c r="H80" s="113" t="s">
        <v>37</v>
      </c>
      <c r="I80" s="113" t="s">
        <v>37</v>
      </c>
      <c r="J80" s="113" t="s">
        <v>37</v>
      </c>
      <c r="K80" s="86">
        <v>7042</v>
      </c>
      <c r="L80" s="113" t="s">
        <v>37</v>
      </c>
      <c r="M80" s="80" t="s">
        <v>37</v>
      </c>
      <c r="N80" s="80" t="s">
        <v>37</v>
      </c>
      <c r="O80" s="80" t="s">
        <v>37</v>
      </c>
      <c r="P80" s="80" t="s">
        <v>37</v>
      </c>
      <c r="Q80" s="80" t="s">
        <v>37</v>
      </c>
    </row>
    <row r="81" spans="2:26" x14ac:dyDescent="0.35">
      <c r="B81" s="79" t="s">
        <v>352</v>
      </c>
      <c r="C81" s="80" t="s">
        <v>40</v>
      </c>
      <c r="D81" s="81" t="s">
        <v>353</v>
      </c>
      <c r="E81" s="86">
        <f>'[1]Арендованные ОС Анализ 001'!D10/1000</f>
        <v>0</v>
      </c>
      <c r="F81" s="113" t="s">
        <v>37</v>
      </c>
      <c r="G81" s="113" t="s">
        <v>37</v>
      </c>
      <c r="H81" s="113" t="s">
        <v>37</v>
      </c>
      <c r="I81" s="113" t="s">
        <v>37</v>
      </c>
      <c r="J81" s="113" t="s">
        <v>37</v>
      </c>
      <c r="K81" s="86">
        <v>0</v>
      </c>
      <c r="L81" s="113" t="s">
        <v>37</v>
      </c>
      <c r="M81" s="80" t="s">
        <v>37</v>
      </c>
      <c r="N81" s="80" t="s">
        <v>37</v>
      </c>
      <c r="O81" s="80" t="s">
        <v>37</v>
      </c>
      <c r="P81" s="80" t="s">
        <v>37</v>
      </c>
      <c r="Q81" s="80" t="s">
        <v>37</v>
      </c>
    </row>
    <row r="82" spans="2:26" x14ac:dyDescent="0.35">
      <c r="B82" s="114" t="s">
        <v>354</v>
      </c>
      <c r="C82" s="80" t="s">
        <v>40</v>
      </c>
      <c r="D82" s="81" t="s">
        <v>355</v>
      </c>
      <c r="E82" s="86">
        <f>'[1]Анализ счета 08'!D10/1000</f>
        <v>0</v>
      </c>
      <c r="F82" s="113" t="s">
        <v>37</v>
      </c>
      <c r="G82" s="113" t="s">
        <v>37</v>
      </c>
      <c r="H82" s="113" t="s">
        <v>37</v>
      </c>
      <c r="I82" s="113" t="s">
        <v>37</v>
      </c>
      <c r="J82" s="113" t="s">
        <v>37</v>
      </c>
      <c r="K82" s="86">
        <v>0</v>
      </c>
      <c r="L82" s="113" t="s">
        <v>37</v>
      </c>
      <c r="M82" s="80" t="s">
        <v>37</v>
      </c>
      <c r="N82" s="80" t="s">
        <v>37</v>
      </c>
      <c r="O82" s="80" t="s">
        <v>37</v>
      </c>
      <c r="P82" s="80" t="s">
        <v>37</v>
      </c>
      <c r="Q82" s="80" t="s">
        <v>37</v>
      </c>
    </row>
    <row r="84" spans="2:26" s="71" customFormat="1" x14ac:dyDescent="0.35">
      <c r="B84" s="90" t="s">
        <v>229</v>
      </c>
      <c r="J84" s="100"/>
      <c r="R84" s="101"/>
      <c r="S84" s="101"/>
      <c r="T84" s="101"/>
      <c r="U84" s="101"/>
      <c r="V84" s="101"/>
      <c r="W84" s="101"/>
      <c r="X84" s="101"/>
      <c r="Y84" s="101"/>
      <c r="Z84" s="101"/>
    </row>
    <row r="85" spans="2:26" x14ac:dyDescent="0.35">
      <c r="B85" s="91" t="s">
        <v>336</v>
      </c>
    </row>
    <row r="86" spans="2:26" x14ac:dyDescent="0.35">
      <c r="B86" s="91" t="s">
        <v>337</v>
      </c>
    </row>
    <row r="88" spans="2:26" x14ac:dyDescent="0.35">
      <c r="B88" s="73" t="s">
        <v>234</v>
      </c>
      <c r="M88" s="158"/>
      <c r="N88" s="158"/>
      <c r="O88" s="158"/>
      <c r="Q88" s="93" t="s">
        <v>357</v>
      </c>
    </row>
    <row r="89" spans="2:26" x14ac:dyDescent="0.35">
      <c r="M89" s="161" t="s">
        <v>235</v>
      </c>
      <c r="N89" s="161"/>
      <c r="O89" s="161"/>
      <c r="Q89" s="115"/>
    </row>
    <row r="90" spans="2:26" x14ac:dyDescent="0.35">
      <c r="B90" s="73" t="s">
        <v>236</v>
      </c>
      <c r="M90" s="158"/>
      <c r="N90" s="158"/>
      <c r="O90" s="158"/>
      <c r="Q90" s="93" t="s">
        <v>358</v>
      </c>
    </row>
    <row r="91" spans="2:26" s="95" customFormat="1" x14ac:dyDescent="0.35">
      <c r="J91" s="116"/>
      <c r="M91" s="161" t="s">
        <v>235</v>
      </c>
      <c r="N91" s="161"/>
      <c r="O91" s="161"/>
      <c r="Q91" s="117"/>
      <c r="R91" s="103"/>
      <c r="S91" s="103"/>
      <c r="T91" s="103"/>
      <c r="U91" s="103"/>
      <c r="V91" s="103"/>
      <c r="W91" s="103"/>
      <c r="X91" s="103"/>
      <c r="Y91" s="103"/>
      <c r="Z91" s="103"/>
    </row>
    <row r="92" spans="2:26" s="95" customFormat="1" x14ac:dyDescent="0.35">
      <c r="E92" s="118"/>
      <c r="F92" s="118"/>
      <c r="G92" s="118"/>
      <c r="H92" s="118"/>
      <c r="I92" s="118"/>
      <c r="J92" s="118"/>
      <c r="R92" s="103"/>
      <c r="S92" s="103"/>
      <c r="T92" s="103"/>
      <c r="U92" s="103"/>
      <c r="V92" s="103"/>
      <c r="W92" s="103"/>
      <c r="X92" s="103"/>
      <c r="Y92" s="103"/>
      <c r="Z92" s="103"/>
    </row>
    <row r="93" spans="2:26" s="95" customFormat="1" x14ac:dyDescent="0.35">
      <c r="E93" s="118"/>
      <c r="F93" s="118"/>
      <c r="G93" s="118"/>
      <c r="H93" s="118"/>
      <c r="I93" s="118"/>
      <c r="J93" s="119"/>
      <c r="R93" s="103"/>
      <c r="S93" s="103"/>
      <c r="T93" s="103"/>
      <c r="U93" s="103"/>
      <c r="V93" s="103"/>
      <c r="W93" s="103"/>
      <c r="X93" s="103"/>
      <c r="Y93" s="103"/>
      <c r="Z93" s="103"/>
    </row>
    <row r="94" spans="2:26" s="95" customFormat="1" x14ac:dyDescent="0.35">
      <c r="E94" s="120"/>
      <c r="G94" s="96"/>
      <c r="H94" s="96"/>
      <c r="I94" s="96"/>
      <c r="J94" s="120"/>
      <c r="R94" s="103"/>
      <c r="S94" s="103"/>
      <c r="T94" s="103"/>
      <c r="U94" s="103"/>
      <c r="V94" s="103"/>
      <c r="W94" s="103"/>
      <c r="X94" s="103"/>
      <c r="Y94" s="103"/>
      <c r="Z94" s="103"/>
    </row>
    <row r="95" spans="2:26" s="95" customFormat="1" x14ac:dyDescent="0.35">
      <c r="G95" s="99"/>
      <c r="H95" s="99"/>
      <c r="J95" s="121"/>
      <c r="R95" s="103"/>
      <c r="S95" s="103"/>
      <c r="T95" s="103"/>
      <c r="U95" s="103"/>
      <c r="V95" s="103"/>
      <c r="W95" s="103"/>
      <c r="X95" s="103"/>
      <c r="Y95" s="103"/>
      <c r="Z95" s="103"/>
    </row>
    <row r="96" spans="2:26" s="95" customFormat="1" x14ac:dyDescent="0.35">
      <c r="G96" s="96"/>
      <c r="H96" s="96"/>
      <c r="I96" s="96"/>
      <c r="J96" s="120"/>
      <c r="R96" s="103"/>
      <c r="S96" s="103"/>
      <c r="T96" s="103"/>
      <c r="U96" s="103"/>
      <c r="V96" s="103"/>
      <c r="W96" s="103"/>
      <c r="X96" s="103"/>
      <c r="Y96" s="103"/>
      <c r="Z96" s="103"/>
    </row>
    <row r="97" spans="2:26" s="95" customFormat="1" x14ac:dyDescent="0.35">
      <c r="B97" s="102"/>
      <c r="C97" s="73"/>
      <c r="D97" s="73"/>
      <c r="J97" s="116"/>
      <c r="R97" s="103"/>
      <c r="S97" s="103"/>
      <c r="T97" s="103"/>
      <c r="U97" s="103"/>
      <c r="V97" s="103"/>
      <c r="W97" s="103"/>
      <c r="X97" s="103"/>
      <c r="Y97" s="103"/>
      <c r="Z97" s="103"/>
    </row>
    <row r="98" spans="2:26" x14ac:dyDescent="0.35">
      <c r="B98" s="122"/>
      <c r="C98" s="123"/>
      <c r="D98" s="123"/>
    </row>
    <row r="99" spans="2:26" x14ac:dyDescent="0.35">
      <c r="B99" s="122"/>
      <c r="C99" s="124"/>
      <c r="D99" s="123"/>
    </row>
  </sheetData>
  <mergeCells count="29">
    <mergeCell ref="M89:O89"/>
    <mergeCell ref="M90:O90"/>
    <mergeCell ref="M91:O91"/>
    <mergeCell ref="G73:J73"/>
    <mergeCell ref="K73:K74"/>
    <mergeCell ref="L73:L74"/>
    <mergeCell ref="M73:P73"/>
    <mergeCell ref="Q73:Q74"/>
    <mergeCell ref="M88:O88"/>
    <mergeCell ref="L17:L18"/>
    <mergeCell ref="M17:P17"/>
    <mergeCell ref="Q17:Q18"/>
    <mergeCell ref="B57:Q57"/>
    <mergeCell ref="B72:Q72"/>
    <mergeCell ref="B73:B74"/>
    <mergeCell ref="C73:C74"/>
    <mergeCell ref="D73:D74"/>
    <mergeCell ref="E73:E74"/>
    <mergeCell ref="F73:F74"/>
    <mergeCell ref="B3:Q3"/>
    <mergeCell ref="B4:Q4"/>
    <mergeCell ref="C6:Q6"/>
    <mergeCell ref="B17:B18"/>
    <mergeCell ref="C17:C18"/>
    <mergeCell ref="D17:D18"/>
    <mergeCell ref="E17:E18"/>
    <mergeCell ref="F17:F18"/>
    <mergeCell ref="G17:J17"/>
    <mergeCell ref="K17:K18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структура</vt:lpstr>
      <vt:lpstr>1.3.</vt:lpstr>
      <vt:lpstr>1.6.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2021-03-31T08:12:52Z</dcterms:modified>
</cp:coreProperties>
</file>